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7755"/>
  </bookViews>
  <sheets>
    <sheet name="Ej 1" sheetId="1" r:id="rId1"/>
    <sheet name="Ej 2" sheetId="2" r:id="rId2"/>
    <sheet name="Ej 3" sheetId="3" r:id="rId3"/>
    <sheet name="Ej 4" sheetId="4" r:id="rId4"/>
    <sheet name="Ej 5" sheetId="5" r:id="rId5"/>
  </sheets>
  <externalReferences>
    <externalReference r:id="rId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4" l="1"/>
  <c r="C18" i="3"/>
  <c r="C17" i="3"/>
  <c r="F16" i="3"/>
  <c r="C16" i="3"/>
  <c r="F15" i="3"/>
  <c r="C15" i="3"/>
  <c r="F14" i="3"/>
  <c r="C14" i="3"/>
  <c r="F13" i="3"/>
  <c r="C13" i="3"/>
  <c r="C11" i="3"/>
  <c r="E11" i="3" s="1"/>
  <c r="G11" i="3" s="1"/>
  <c r="C7" i="4" s="1"/>
  <c r="G10" i="3"/>
  <c r="C6" i="4" s="1"/>
  <c r="E10" i="3"/>
  <c r="C10" i="3"/>
  <c r="C9" i="3"/>
  <c r="E9" i="3" s="1"/>
  <c r="G9" i="3" s="1"/>
  <c r="C5" i="4" s="1"/>
  <c r="C13" i="2"/>
  <c r="C28" i="2" s="1"/>
  <c r="E42" i="1"/>
  <c r="D42" i="1"/>
  <c r="D43" i="1" s="1"/>
  <c r="B36" i="1"/>
  <c r="E34" i="1"/>
  <c r="E35" i="1" s="1"/>
  <c r="B34" i="1"/>
  <c r="B33" i="1"/>
  <c r="B32" i="1"/>
  <c r="J24" i="1"/>
  <c r="H24" i="1"/>
  <c r="B23" i="1"/>
  <c r="E4" i="1"/>
  <c r="C42" i="1" l="1"/>
  <c r="B12" i="4"/>
  <c r="B7" i="4"/>
  <c r="E40" i="1"/>
  <c r="E36" i="1"/>
  <c r="E37" i="1" s="1"/>
  <c r="D34" i="1"/>
  <c r="C34" i="1" s="1"/>
  <c r="E33" i="1" s="1"/>
  <c r="D33" i="1"/>
  <c r="C33" i="1" s="1"/>
  <c r="E32" i="1" s="1"/>
  <c r="D32" i="1"/>
  <c r="F24" i="1"/>
  <c r="B11" i="4"/>
  <c r="B6" i="4"/>
  <c r="D40" i="1"/>
  <c r="D41" i="1" s="1"/>
  <c r="D36" i="1"/>
  <c r="L24" i="1"/>
  <c r="D24" i="1"/>
  <c r="B14" i="4"/>
  <c r="B10" i="4"/>
  <c r="B5" i="4"/>
  <c r="D38" i="1"/>
  <c r="D39" i="1" s="1"/>
  <c r="E43" i="1"/>
  <c r="C60" i="1" s="1"/>
  <c r="B13" i="4"/>
  <c r="C69" i="1"/>
  <c r="B24" i="1"/>
  <c r="E38" i="1"/>
  <c r="C14" i="2"/>
  <c r="C27" i="2" s="1"/>
  <c r="C38" i="1" l="1"/>
  <c r="C39" i="1" s="1"/>
  <c r="C50" i="1" s="1"/>
  <c r="E39" i="1"/>
  <c r="D35" i="1"/>
  <c r="C32" i="1"/>
  <c r="E41" i="1"/>
  <c r="C68" i="1" s="1"/>
  <c r="C40" i="1"/>
  <c r="C41" i="1" s="1"/>
  <c r="C51" i="1" s="1"/>
  <c r="C43" i="1"/>
  <c r="C52" i="1"/>
  <c r="C67" i="1"/>
  <c r="C58" i="1"/>
  <c r="D6" i="4"/>
  <c r="E6" i="4" s="1"/>
  <c r="F6" i="4" s="1"/>
  <c r="D7" i="4"/>
  <c r="E7" i="4" s="1"/>
  <c r="F7" i="4" s="1"/>
  <c r="D12" i="4"/>
  <c r="D5" i="4"/>
  <c r="E5" i="4" s="1"/>
  <c r="F5" i="4"/>
  <c r="D14" i="3"/>
  <c r="E14" i="3" s="1"/>
  <c r="G14" i="3" s="1"/>
  <c r="C10" i="4" s="1"/>
  <c r="D18" i="3"/>
  <c r="E18" i="3" s="1"/>
  <c r="G18" i="3" s="1"/>
  <c r="C14" i="4" s="1"/>
  <c r="D17" i="3"/>
  <c r="E17" i="3" s="1"/>
  <c r="G17" i="3" s="1"/>
  <c r="C13" i="4" s="1"/>
  <c r="D13" i="3"/>
  <c r="E13" i="3" s="1"/>
  <c r="G13" i="3" s="1"/>
  <c r="C9" i="4" s="1"/>
  <c r="D16" i="3"/>
  <c r="E16" i="3" s="1"/>
  <c r="G16" i="3" s="1"/>
  <c r="C12" i="4" s="1"/>
  <c r="D15" i="3"/>
  <c r="E15" i="3" s="1"/>
  <c r="G15" i="3" s="1"/>
  <c r="C11" i="4" s="1"/>
  <c r="D11" i="4" s="1"/>
  <c r="C36" i="1"/>
  <c r="D37" i="1"/>
  <c r="C57" i="1" l="1"/>
  <c r="C66" i="1"/>
  <c r="C29" i="1"/>
  <c r="C37" i="1"/>
  <c r="C49" i="1" s="1"/>
  <c r="D14" i="4"/>
  <c r="E14" i="4" s="1"/>
  <c r="F14" i="4" s="1"/>
  <c r="E9" i="4"/>
  <c r="F9" i="4" s="1"/>
  <c r="D9" i="4"/>
  <c r="C59" i="1"/>
  <c r="E11" i="4"/>
  <c r="F11" i="4" s="1"/>
  <c r="C28" i="1"/>
  <c r="C48" i="1"/>
  <c r="C35" i="1"/>
  <c r="E12" i="4"/>
  <c r="F12" i="4" s="1"/>
  <c r="C65" i="1"/>
  <c r="C56" i="1"/>
  <c r="D10" i="4"/>
  <c r="E10" i="4" s="1"/>
  <c r="F10" i="4" s="1"/>
  <c r="E13" i="4"/>
  <c r="F13" i="4" s="1"/>
  <c r="D13" i="4"/>
  <c r="G4" i="5" l="1"/>
  <c r="D9" i="5"/>
</calcChain>
</file>

<file path=xl/sharedStrings.xml><?xml version="1.0" encoding="utf-8"?>
<sst xmlns="http://schemas.openxmlformats.org/spreadsheetml/2006/main" count="225" uniqueCount="144">
  <si>
    <t>1- Balance anual de material.</t>
  </si>
  <si>
    <t>Plan de Ventas</t>
  </si>
  <si>
    <t>Secciones operativas</t>
  </si>
  <si>
    <t>Secciones con desperdicios</t>
  </si>
  <si>
    <t>Desperdicios</t>
  </si>
  <si>
    <t>S.O.</t>
  </si>
  <si>
    <t>Puesto</t>
  </si>
  <si>
    <t>Recuperables</t>
  </si>
  <si>
    <t>No recuperables</t>
  </si>
  <si>
    <t>Unidad</t>
  </si>
  <si>
    <t>Material</t>
  </si>
  <si>
    <t>Tizado</t>
  </si>
  <si>
    <t>-</t>
  </si>
  <si>
    <t>Observaciones:</t>
  </si>
  <si>
    <t>Encimado</t>
  </si>
  <si>
    <t>.Analizaremos los desperdicios de la tela y del elástico ya que los demás componentes del producto se consideran residuos del proceso.</t>
  </si>
  <si>
    <t>Corte</t>
  </si>
  <si>
    <t>kg/u</t>
  </si>
  <si>
    <t>Tela</t>
  </si>
  <si>
    <t>Sublimado</t>
  </si>
  <si>
    <t>Costura inicial</t>
  </si>
  <si>
    <t>Costura elástica</t>
  </si>
  <si>
    <t>m/u</t>
  </si>
  <si>
    <t>Elástico</t>
  </si>
  <si>
    <t>Costura etiqueta</t>
  </si>
  <si>
    <t>e/u</t>
  </si>
  <si>
    <t xml:space="preserve">Etiqueta </t>
  </si>
  <si>
    <t>Costura terminaciones</t>
  </si>
  <si>
    <t>Etiquetado</t>
  </si>
  <si>
    <t>t/u</t>
  </si>
  <si>
    <t>Tag Pins</t>
  </si>
  <si>
    <t>ht/u</t>
  </si>
  <si>
    <t>Hang Tags</t>
  </si>
  <si>
    <t>Envasado</t>
  </si>
  <si>
    <t>La última sección operativa en estado de régimen produce :</t>
  </si>
  <si>
    <t>Etiquta Costura</t>
  </si>
  <si>
    <t>Anual (u)</t>
  </si>
  <si>
    <t>kg/u de pt</t>
  </si>
  <si>
    <t>m/u de pt</t>
  </si>
  <si>
    <t>e/u de pt</t>
  </si>
  <si>
    <t>t/u de pt</t>
  </si>
  <si>
    <t>ht/u de pt</t>
  </si>
  <si>
    <t>Mensual (u)</t>
  </si>
  <si>
    <t>kg de pt anual</t>
  </si>
  <si>
    <t>m de pt anual</t>
  </si>
  <si>
    <t>e de pt anual</t>
  </si>
  <si>
    <t>t de pt anual</t>
  </si>
  <si>
    <t>ht de pt anual</t>
  </si>
  <si>
    <t>a)</t>
  </si>
  <si>
    <t>Volumen total ingresado en la primera sección operativa:</t>
  </si>
  <si>
    <t>kg/año de tela</t>
  </si>
  <si>
    <t>m/año de elástico</t>
  </si>
  <si>
    <t>Secciones Operativas</t>
  </si>
  <si>
    <t>Alimentación</t>
  </si>
  <si>
    <t>DNR</t>
  </si>
  <si>
    <t>Producción Seccional</t>
  </si>
  <si>
    <t>Kg</t>
  </si>
  <si>
    <t>Totales</t>
  </si>
  <si>
    <t>m</t>
  </si>
  <si>
    <t>Etiqueta Costura</t>
  </si>
  <si>
    <t>u</t>
  </si>
  <si>
    <t xml:space="preserve">Tag Pins </t>
  </si>
  <si>
    <t>b)</t>
  </si>
  <si>
    <t>Consumo real de materia prima:</t>
  </si>
  <si>
    <t>kg/año</t>
  </si>
  <si>
    <t>No hay desperdicios recuperables</t>
  </si>
  <si>
    <t>m/año</t>
  </si>
  <si>
    <t>Etiqueta</t>
  </si>
  <si>
    <t>u/año</t>
  </si>
  <si>
    <t>c)</t>
  </si>
  <si>
    <t>Porcentaje de desperdicio operativo en función de producción</t>
  </si>
  <si>
    <t>El desperdicio operativo y el real son iguales debido a que el proceso no presenta desperdicios recuperables</t>
  </si>
  <si>
    <t>d)</t>
  </si>
  <si>
    <t>Porcentaje de desperdicio real en función de producción</t>
  </si>
  <si>
    <t>2- Ritmo de trabajo.</t>
  </si>
  <si>
    <t>Feriados obligatorios</t>
  </si>
  <si>
    <t>Los empleados de la planta trabajarán:</t>
  </si>
  <si>
    <t>Año nuevo</t>
  </si>
  <si>
    <t>turno</t>
  </si>
  <si>
    <t>Carnaval</t>
  </si>
  <si>
    <t>hs por día (Observación: el empleado permanece 9hs en la planta, tiene 1 hora de almuerzo)</t>
  </si>
  <si>
    <t>días por semana</t>
  </si>
  <si>
    <t>Día Nacional de la Memoria por la Verdad y la Justicia</t>
  </si>
  <si>
    <t>Día del veterano y de los caídos en la Guerra de Malvinas</t>
  </si>
  <si>
    <t>Las horas activas de las máquinas coinciden con el total de las horas hombre anuales de 4 operarios, correspondiento una para cada sector de costura.</t>
  </si>
  <si>
    <t>Marzo-Abril</t>
  </si>
  <si>
    <t>Viernes Santo</t>
  </si>
  <si>
    <t>Día del trabajador</t>
  </si>
  <si>
    <t>Dia de la Revolución de Mayo</t>
  </si>
  <si>
    <t>Horas activas/año de las máquinas operativas:</t>
  </si>
  <si>
    <t>Paso a la inmortalidad del General Güemes</t>
  </si>
  <si>
    <t>Datos:</t>
  </si>
  <si>
    <t>Paso a la inmortalidad del General Manuel Belgrano</t>
  </si>
  <si>
    <t>Días activos/año =</t>
  </si>
  <si>
    <t>días</t>
  </si>
  <si>
    <t>Semanas/año</t>
  </si>
  <si>
    <t>Día de la independencia</t>
  </si>
  <si>
    <t>Horas activas/año =</t>
  </si>
  <si>
    <t>horas</t>
  </si>
  <si>
    <t>Semanas de vacaciones</t>
  </si>
  <si>
    <t>Paso a la inmortalidad del General San Martín</t>
  </si>
  <si>
    <t>Días de Feriados</t>
  </si>
  <si>
    <t>Día de la soberanía nacional</t>
  </si>
  <si>
    <r>
      <t>Observación:</t>
    </r>
    <r>
      <rPr>
        <sz val="11"/>
        <color theme="1"/>
        <rFont val="Calibri"/>
        <family val="2"/>
        <scheme val="minor"/>
      </rPr>
      <t xml:space="preserve"> Se consideran dos semanas de vacacaciones para todo el personal, a realizarse en el mes de enero</t>
    </r>
  </si>
  <si>
    <t>Inmaculada Concepción de María</t>
  </si>
  <si>
    <t xml:space="preserve">por ser el mismo un mes de verano donde las unidades de calzas vendidas disminuyen. De esta </t>
  </si>
  <si>
    <t>Navidad</t>
  </si>
  <si>
    <t xml:space="preserve">forma se evita distorsionar la capacidad de la planta, con vacaciones escalonadas por operario a </t>
  </si>
  <si>
    <t xml:space="preserve">lo largo del año, y en diferentes momentos de este. </t>
  </si>
  <si>
    <t>Horas/año trabajadas por cada operario:</t>
  </si>
  <si>
    <t>Los operarios se distribuyen en dos equipos de trabajo:</t>
  </si>
  <si>
    <t>Costura</t>
  </si>
  <si>
    <t>Uno por cada puesto de costura, aunque a veces puede ser requerido que dos de ellos se ocupen de la costura inicial</t>
  </si>
  <si>
    <t>Resto</t>
  </si>
  <si>
    <t xml:space="preserve">Se distribuyen las tareas entre el resto de los puestos </t>
  </si>
  <si>
    <t>(Recepción, Descanso, Tizado, Encimado y Corte (2); Etiquetado, Envasado y Despacho (2))</t>
  </si>
  <si>
    <t>horas/año</t>
  </si>
  <si>
    <t>3- Capacidad real anual de la maquinaria</t>
  </si>
  <si>
    <t>Entendemos que el rendimiento del operario del sector costura es de</t>
  </si>
  <si>
    <t>Coeficiente operativo:</t>
  </si>
  <si>
    <t>Descripción</t>
  </si>
  <si>
    <t>Capacidad teórica (un/hora)</t>
  </si>
  <si>
    <t>Horas activas / año</t>
  </si>
  <si>
    <t>Capacidad teórica (un/año)</t>
  </si>
  <si>
    <t>Rendimiento operativo (%)</t>
  </si>
  <si>
    <t>Capacidad real (un/año)</t>
  </si>
  <si>
    <t>La capacidad de cada puesto está realizada en kg.,</t>
  </si>
  <si>
    <t>determinando que esta será igual al peso de una calza por la cantidad que puede hacer el puesto por hora</t>
  </si>
  <si>
    <t>NO APLICA</t>
  </si>
  <si>
    <t>5 horas semanales (una hora por día)</t>
  </si>
  <si>
    <t xml:space="preserve">Encimado </t>
  </si>
  <si>
    <t>7,5 horas semanales (una hora y media por día)</t>
  </si>
  <si>
    <t>6 horas semanales</t>
  </si>
  <si>
    <t>4- Determinación de la cantidad de máquinas operativas por sección, capacidad real anual de cada sección y su aprovechamiento en relación al programa de producción</t>
  </si>
  <si>
    <t>Programa Anual de producción</t>
  </si>
  <si>
    <t>Capacidad Real /  x año</t>
  </si>
  <si>
    <t>Cantidad  nec.</t>
  </si>
  <si>
    <t>Capacidad Real / sección x año</t>
  </si>
  <si>
    <t>Aprovechamiento seccional (%)</t>
  </si>
  <si>
    <t>si</t>
  </si>
  <si>
    <t>5- Cuello de botella y capacidad real anual del equipo</t>
  </si>
  <si>
    <t>Cuello de botella</t>
  </si>
  <si>
    <t>Capacidad real anual del equipo</t>
  </si>
  <si>
    <t>uni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</si>
</sst>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 * #,##0.00_ ;_ * \-#,##0.00_ ;_ * &quot;-&quot;??_ ;_ @_ "/>
    <numFmt numFmtId="165" formatCode="_ * #,##0_ ;_ * \-#,##0_ ;_ * &quot;-&quot;??_ ;_ @_ "/>
    <numFmt numFmtId="166" formatCode="_ * #,##0.0000_ ;_ * \-#,##0.0000_ ;_ * &quot;-&quot;??_ ;_ @_ "/>
    <numFmt numFmtId="167" formatCode="0.00000%"/>
    <numFmt numFmtId="168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8D1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</cellStyleXfs>
  <cellXfs count="119">
    <xf numFmtId="0" fontId="0" fillId="0" borderId="0" xfId="0"/>
    <xf numFmtId="0" fontId="6" fillId="3" borderId="0" xfId="0" applyFont="1" applyFill="1"/>
    <xf numFmtId="0" fontId="0" fillId="3" borderId="0" xfId="0" applyFill="1"/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 applyAlignment="1">
      <alignment horizontal="center" vertical="center"/>
    </xf>
    <xf numFmtId="165" fontId="0" fillId="3" borderId="4" xfId="1" applyNumberFormat="1" applyFont="1" applyFill="1" applyBorder="1"/>
    <xf numFmtId="3" fontId="0" fillId="3" borderId="4" xfId="0" applyNumberFormat="1" applyFill="1" applyBorder="1"/>
    <xf numFmtId="0" fontId="3" fillId="4" borderId="4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0" fillId="3" borderId="0" xfId="0" applyFill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4" xfId="0" applyFill="1" applyBorder="1" applyAlignment="1">
      <alignment horizontal="left" vertical="center"/>
    </xf>
    <xf numFmtId="0" fontId="0" fillId="3" borderId="0" xfId="0" applyFill="1" applyAlignment="1">
      <alignment vertical="center" wrapText="1"/>
    </xf>
    <xf numFmtId="0" fontId="0" fillId="3" borderId="6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left" vertical="center" wrapText="1"/>
    </xf>
    <xf numFmtId="0" fontId="0" fillId="5" borderId="4" xfId="0" applyFill="1" applyBorder="1"/>
    <xf numFmtId="3" fontId="5" fillId="5" borderId="4" xfId="0" applyNumberFormat="1" applyFont="1" applyFill="1" applyBorder="1" applyAlignment="1">
      <alignment horizontal="center"/>
    </xf>
    <xf numFmtId="0" fontId="0" fillId="3" borderId="0" xfId="0" applyFill="1" applyBorder="1" applyAlignment="1">
      <alignment vertical="center"/>
    </xf>
    <xf numFmtId="0" fontId="5" fillId="3" borderId="1" xfId="0" applyFont="1" applyFill="1" applyBorder="1" applyAlignment="1">
      <alignment horizontal="right"/>
    </xf>
    <xf numFmtId="0" fontId="5" fillId="3" borderId="1" xfId="0" applyFont="1" applyFill="1" applyBorder="1"/>
    <xf numFmtId="0" fontId="5" fillId="3" borderId="8" xfId="0" applyFont="1" applyFill="1" applyBorder="1" applyAlignment="1">
      <alignment horizontal="right"/>
    </xf>
    <xf numFmtId="0" fontId="0" fillId="3" borderId="9" xfId="0" applyFill="1" applyBorder="1" applyAlignment="1">
      <alignment horizontal="left"/>
    </xf>
    <xf numFmtId="0" fontId="5" fillId="3" borderId="10" xfId="0" applyFont="1" applyFill="1" applyBorder="1" applyAlignment="1">
      <alignment horizontal="right"/>
    </xf>
    <xf numFmtId="1" fontId="5" fillId="5" borderId="4" xfId="0" applyNumberFormat="1" applyFont="1" applyFill="1" applyBorder="1" applyAlignment="1">
      <alignment horizontal="center"/>
    </xf>
    <xf numFmtId="2" fontId="5" fillId="3" borderId="1" xfId="0" applyNumberFormat="1" applyFont="1" applyFill="1" applyBorder="1" applyAlignment="1">
      <alignment horizontal="right"/>
    </xf>
    <xf numFmtId="0" fontId="0" fillId="3" borderId="3" xfId="0" applyFill="1" applyBorder="1" applyAlignment="1">
      <alignment horizontal="left"/>
    </xf>
    <xf numFmtId="0" fontId="5" fillId="3" borderId="0" xfId="0" applyFont="1" applyFill="1"/>
    <xf numFmtId="0" fontId="0" fillId="3" borderId="0" xfId="0" applyFill="1" applyAlignment="1">
      <alignment horizontal="left" wrapText="1"/>
    </xf>
    <xf numFmtId="0" fontId="5" fillId="3" borderId="0" xfId="0" applyFont="1" applyFill="1" applyAlignment="1">
      <alignment horizontal="center"/>
    </xf>
    <xf numFmtId="164" fontId="0" fillId="3" borderId="11" xfId="0" applyNumberFormat="1" applyFill="1" applyBorder="1"/>
    <xf numFmtId="0" fontId="0" fillId="3" borderId="12" xfId="0" applyFill="1" applyBorder="1"/>
    <xf numFmtId="0" fontId="0" fillId="3" borderId="0" xfId="0" applyFill="1" applyAlignment="1">
      <alignment horizontal="left" wrapText="1"/>
    </xf>
    <xf numFmtId="0" fontId="0" fillId="3" borderId="0" xfId="0" applyFill="1" applyAlignment="1">
      <alignment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0" fontId="0" fillId="6" borderId="5" xfId="0" applyFill="1" applyBorder="1" applyAlignment="1">
      <alignment horizontal="center" vertical="center"/>
    </xf>
    <xf numFmtId="0" fontId="0" fillId="6" borderId="4" xfId="0" applyFill="1" applyBorder="1" applyAlignment="1">
      <alignment horizontal="center"/>
    </xf>
    <xf numFmtId="4" fontId="0" fillId="6" borderId="4" xfId="1" applyNumberFormat="1" applyFont="1" applyFill="1" applyBorder="1" applyAlignment="1">
      <alignment horizontal="right"/>
    </xf>
    <xf numFmtId="0" fontId="0" fillId="6" borderId="4" xfId="0" applyFill="1" applyBorder="1" applyAlignment="1">
      <alignment horizontal="center" vertical="center"/>
    </xf>
    <xf numFmtId="164" fontId="0" fillId="3" borderId="0" xfId="1" applyFont="1" applyFill="1"/>
    <xf numFmtId="166" fontId="0" fillId="3" borderId="0" xfId="1" applyNumberFormat="1" applyFont="1" applyFill="1"/>
    <xf numFmtId="0" fontId="0" fillId="6" borderId="13" xfId="0" applyFill="1" applyBorder="1" applyAlignment="1">
      <alignment horizontal="center" vertical="center"/>
    </xf>
    <xf numFmtId="164" fontId="0" fillId="3" borderId="0" xfId="0" applyNumberFormat="1" applyFill="1"/>
    <xf numFmtId="0" fontId="0" fillId="6" borderId="14" xfId="0" applyFill="1" applyBorder="1" applyAlignment="1">
      <alignment horizontal="center"/>
    </xf>
    <xf numFmtId="4" fontId="0" fillId="6" borderId="14" xfId="1" applyNumberFormat="1" applyFont="1" applyFill="1" applyBorder="1" applyAlignment="1">
      <alignment horizontal="right"/>
    </xf>
    <xf numFmtId="0" fontId="0" fillId="6" borderId="14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6" xfId="0" applyFill="1" applyBorder="1" applyAlignment="1">
      <alignment horizontal="right"/>
    </xf>
    <xf numFmtId="4" fontId="0" fillId="6" borderId="6" xfId="1" applyNumberFormat="1" applyFont="1" applyFill="1" applyBorder="1" applyAlignment="1">
      <alignment horizontal="right"/>
    </xf>
    <xf numFmtId="0" fontId="0" fillId="6" borderId="6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14" xfId="0" applyFill="1" applyBorder="1" applyAlignment="1">
      <alignment horizontal="center"/>
    </xf>
    <xf numFmtId="4" fontId="0" fillId="7" borderId="14" xfId="1" applyNumberFormat="1" applyFont="1" applyFill="1" applyBorder="1" applyAlignment="1">
      <alignment horizontal="right"/>
    </xf>
    <xf numFmtId="0" fontId="0" fillId="7" borderId="14" xfId="0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7" borderId="6" xfId="0" applyFill="1" applyBorder="1" applyAlignment="1">
      <alignment horizontal="right"/>
    </xf>
    <xf numFmtId="4" fontId="0" fillId="7" borderId="6" xfId="1" applyNumberFormat="1" applyFont="1" applyFill="1" applyBorder="1" applyAlignment="1">
      <alignment horizontal="right"/>
    </xf>
    <xf numFmtId="0" fontId="0" fillId="7" borderId="6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0" fillId="6" borderId="8" xfId="0" applyFill="1" applyBorder="1" applyAlignment="1">
      <alignment horizontal="center" vertical="center"/>
    </xf>
    <xf numFmtId="4" fontId="0" fillId="6" borderId="5" xfId="0" applyNumberFormat="1" applyFill="1" applyBorder="1" applyAlignment="1">
      <alignment horizontal="right"/>
    </xf>
    <xf numFmtId="0" fontId="0" fillId="6" borderId="5" xfId="0" applyFill="1" applyBorder="1" applyAlignment="1">
      <alignment horizontal="center"/>
    </xf>
    <xf numFmtId="164" fontId="0" fillId="3" borderId="0" xfId="1" applyNumberFormat="1" applyFont="1" applyFill="1"/>
    <xf numFmtId="0" fontId="0" fillId="6" borderId="6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right" vertical="center"/>
    </xf>
    <xf numFmtId="4" fontId="0" fillId="6" borderId="4" xfId="0" applyNumberFormat="1" applyFill="1" applyBorder="1" applyAlignment="1">
      <alignment horizontal="right"/>
    </xf>
    <xf numFmtId="0" fontId="0" fillId="7" borderId="8" xfId="0" applyFill="1" applyBorder="1" applyAlignment="1">
      <alignment horizontal="center" vertical="center"/>
    </xf>
    <xf numFmtId="4" fontId="0" fillId="7" borderId="5" xfId="0" applyNumberFormat="1" applyFill="1" applyBorder="1" applyAlignment="1">
      <alignment horizontal="right"/>
    </xf>
    <xf numFmtId="0" fontId="0" fillId="7" borderId="5" xfId="0" applyFill="1" applyBorder="1" applyAlignment="1">
      <alignment horizontal="center"/>
    </xf>
    <xf numFmtId="0" fontId="0" fillId="7" borderId="1" xfId="0" applyFill="1" applyBorder="1" applyAlignment="1">
      <alignment horizontal="right" vertical="center"/>
    </xf>
    <xf numFmtId="4" fontId="0" fillId="7" borderId="4" xfId="0" applyNumberFormat="1" applyFill="1" applyBorder="1" applyAlignment="1">
      <alignment horizontal="right"/>
    </xf>
    <xf numFmtId="0" fontId="0" fillId="7" borderId="4" xfId="0" applyFill="1" applyBorder="1" applyAlignment="1">
      <alignment horizontal="center"/>
    </xf>
    <xf numFmtId="0" fontId="0" fillId="6" borderId="1" xfId="0" applyFill="1" applyBorder="1" applyAlignment="1">
      <alignment horizontal="right"/>
    </xf>
    <xf numFmtId="0" fontId="0" fillId="3" borderId="11" xfId="0" applyFill="1" applyBorder="1" applyAlignment="1">
      <alignment horizontal="right"/>
    </xf>
    <xf numFmtId="164" fontId="0" fillId="3" borderId="15" xfId="1" applyFont="1" applyFill="1" applyBorder="1"/>
    <xf numFmtId="0" fontId="7" fillId="3" borderId="0" xfId="0" applyFont="1" applyFill="1" applyBorder="1" applyAlignment="1">
      <alignment horizontal="left" vertical="center" wrapText="1"/>
    </xf>
    <xf numFmtId="0" fontId="7" fillId="3" borderId="16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9" fontId="0" fillId="3" borderId="12" xfId="2" applyFont="1" applyFill="1" applyBorder="1"/>
    <xf numFmtId="0" fontId="0" fillId="3" borderId="0" xfId="0" applyFill="1" applyAlignment="1">
      <alignment horizontal="center" vertical="center" wrapText="1"/>
    </xf>
    <xf numFmtId="167" fontId="0" fillId="3" borderId="12" xfId="2" applyNumberFormat="1" applyFont="1" applyFill="1" applyBorder="1"/>
    <xf numFmtId="9" fontId="0" fillId="3" borderId="0" xfId="2" applyFont="1" applyFill="1"/>
    <xf numFmtId="9" fontId="0" fillId="3" borderId="12" xfId="2" applyNumberFormat="1" applyFont="1" applyFill="1" applyBorder="1"/>
    <xf numFmtId="0" fontId="3" fillId="8" borderId="4" xfId="0" applyFont="1" applyFill="1" applyBorder="1" applyAlignment="1">
      <alignment horizontal="center"/>
    </xf>
    <xf numFmtId="16" fontId="4" fillId="3" borderId="4" xfId="0" applyNumberFormat="1" applyFont="1" applyFill="1" applyBorder="1"/>
    <xf numFmtId="0" fontId="4" fillId="3" borderId="4" xfId="0" applyFont="1" applyFill="1" applyBorder="1"/>
    <xf numFmtId="0" fontId="0" fillId="3" borderId="0" xfId="0" applyFill="1" applyAlignment="1">
      <alignment horizontal="left"/>
    </xf>
    <xf numFmtId="16" fontId="0" fillId="3" borderId="4" xfId="0" applyNumberFormat="1" applyFill="1" applyBorder="1"/>
    <xf numFmtId="0" fontId="0" fillId="3" borderId="11" xfId="0" applyFill="1" applyBorder="1"/>
    <xf numFmtId="0" fontId="0" fillId="3" borderId="15" xfId="0" applyFill="1" applyBorder="1"/>
    <xf numFmtId="0" fontId="5" fillId="3" borderId="15" xfId="0" applyFont="1" applyFill="1" applyBorder="1" applyAlignment="1">
      <alignment horizontal="left"/>
    </xf>
    <xf numFmtId="0" fontId="0" fillId="9" borderId="1" xfId="0" applyFill="1" applyBorder="1"/>
    <xf numFmtId="0" fontId="0" fillId="9" borderId="2" xfId="0" applyFill="1" applyBorder="1"/>
    <xf numFmtId="0" fontId="5" fillId="9" borderId="4" xfId="0" applyFont="1" applyFill="1" applyBorder="1"/>
    <xf numFmtId="0" fontId="8" fillId="3" borderId="0" xfId="0" applyFont="1" applyFill="1"/>
    <xf numFmtId="9" fontId="3" fillId="4" borderId="4" xfId="2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1" fontId="0" fillId="3" borderId="4" xfId="0" applyNumberFormat="1" applyFill="1" applyBorder="1" applyAlignment="1">
      <alignment horizontal="center"/>
    </xf>
    <xf numFmtId="3" fontId="0" fillId="3" borderId="4" xfId="0" applyNumberFormat="1" applyFill="1" applyBorder="1" applyAlignment="1">
      <alignment horizontal="center"/>
    </xf>
    <xf numFmtId="9" fontId="0" fillId="3" borderId="4" xfId="2" applyNumberFormat="1" applyFont="1" applyFill="1" applyBorder="1" applyAlignment="1">
      <alignment horizontal="center"/>
    </xf>
    <xf numFmtId="168" fontId="0" fillId="3" borderId="4" xfId="0" applyNumberFormat="1" applyFill="1" applyBorder="1" applyAlignment="1">
      <alignment horizontal="center"/>
    </xf>
    <xf numFmtId="9" fontId="0" fillId="3" borderId="4" xfId="0" applyNumberFormat="1" applyFill="1" applyBorder="1" applyAlignment="1">
      <alignment horizontal="center"/>
    </xf>
    <xf numFmtId="1" fontId="0" fillId="3" borderId="4" xfId="0" quotePrefix="1" applyNumberFormat="1" applyFill="1" applyBorder="1" applyAlignment="1">
      <alignment horizontal="center"/>
    </xf>
    <xf numFmtId="0" fontId="0" fillId="3" borderId="0" xfId="0" applyFill="1" applyAlignment="1">
      <alignment horizontal="center" vertical="center" wrapText="1"/>
    </xf>
    <xf numFmtId="0" fontId="0" fillId="3" borderId="0" xfId="0" applyFill="1" applyAlignment="1">
      <alignment wrapText="1"/>
    </xf>
    <xf numFmtId="3" fontId="0" fillId="3" borderId="4" xfId="0" applyNumberFormat="1" applyFill="1" applyBorder="1" applyAlignment="1">
      <alignment horizontal="center" vertical="center"/>
    </xf>
    <xf numFmtId="4" fontId="0" fillId="3" borderId="4" xfId="0" applyNumberFormat="1" applyFill="1" applyBorder="1" applyAlignment="1">
      <alignment horizontal="center" vertical="center"/>
    </xf>
    <xf numFmtId="0" fontId="2" fillId="3" borderId="0" xfId="3" applyFill="1"/>
    <xf numFmtId="3" fontId="0" fillId="3" borderId="0" xfId="0" applyNumberFormat="1" applyFill="1"/>
  </cellXfs>
  <cellStyles count="4">
    <cellStyle name="Incorrecto" xfId="3" builtinId="27"/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rcicios_v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 1"/>
      <sheetName val="Ej 2"/>
      <sheetName val="Ej 3"/>
      <sheetName val="Ej 4"/>
      <sheetName val="Ej 5"/>
      <sheetName val="Ej 6"/>
      <sheetName val="Ej 7"/>
      <sheetName val="Ej 8"/>
      <sheetName val="Ej9"/>
      <sheetName val="Ej 10"/>
      <sheetName val="Ej 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">
          <cell r="C4">
            <v>74666.8888066605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"/>
  <sheetViews>
    <sheetView tabSelected="1" workbookViewId="0">
      <selection activeCell="A36" sqref="A36:A37"/>
    </sheetView>
  </sheetViews>
  <sheetFormatPr baseColWidth="10" defaultColWidth="11.42578125" defaultRowHeight="15" x14ac:dyDescent="0.25"/>
  <cols>
    <col min="1" max="1" width="15" style="2" customWidth="1"/>
    <col min="2" max="2" width="21.140625" style="2" customWidth="1"/>
    <col min="3" max="3" width="13.85546875" style="2" customWidth="1"/>
    <col min="4" max="4" width="16.5703125" style="2" customWidth="1"/>
    <col min="5" max="5" width="15.5703125" style="2" customWidth="1"/>
    <col min="6" max="6" width="11.42578125" style="2"/>
    <col min="7" max="7" width="14.5703125" style="2" customWidth="1"/>
    <col min="8" max="12" width="11.42578125" style="2"/>
    <col min="13" max="13" width="12.5703125" style="2" customWidth="1"/>
    <col min="14" max="16384" width="11.42578125" style="2"/>
  </cols>
  <sheetData>
    <row r="1" spans="1:14" x14ac:dyDescent="0.25">
      <c r="A1" s="1" t="s">
        <v>0</v>
      </c>
    </row>
    <row r="2" spans="1:14" x14ac:dyDescent="0.25">
      <c r="E2" s="3" t="s">
        <v>1</v>
      </c>
      <c r="F2" s="4"/>
      <c r="G2" s="4"/>
      <c r="H2" s="4"/>
      <c r="I2" s="5"/>
    </row>
    <row r="3" spans="1:14" x14ac:dyDescent="0.25">
      <c r="A3" s="6" t="s">
        <v>2</v>
      </c>
      <c r="B3" s="7"/>
      <c r="C3" s="8">
        <v>10</v>
      </c>
      <c r="E3" s="9">
        <v>1</v>
      </c>
      <c r="F3" s="9">
        <v>2</v>
      </c>
      <c r="G3" s="9">
        <v>3</v>
      </c>
      <c r="H3" s="9">
        <v>4</v>
      </c>
      <c r="I3" s="9">
        <v>5</v>
      </c>
    </row>
    <row r="4" spans="1:14" x14ac:dyDescent="0.25">
      <c r="A4" s="6" t="s">
        <v>3</v>
      </c>
      <c r="B4" s="7"/>
      <c r="C4" s="8">
        <v>3</v>
      </c>
      <c r="E4" s="10">
        <f>'[1]Ej 8'!C4</f>
        <v>74666.8888066605</v>
      </c>
      <c r="F4" s="11">
        <v>83864</v>
      </c>
      <c r="G4" s="11">
        <v>83864</v>
      </c>
      <c r="H4" s="11">
        <v>83864</v>
      </c>
      <c r="I4" s="11">
        <v>83864</v>
      </c>
    </row>
    <row r="5" spans="1:14" x14ac:dyDescent="0.25">
      <c r="C5" s="12" t="s">
        <v>4</v>
      </c>
      <c r="D5" s="12"/>
    </row>
    <row r="6" spans="1:14" x14ac:dyDescent="0.25">
      <c r="A6" s="12" t="s">
        <v>5</v>
      </c>
      <c r="B6" s="12" t="s">
        <v>6</v>
      </c>
      <c r="C6" s="12" t="s">
        <v>7</v>
      </c>
      <c r="D6" s="12" t="s">
        <v>8</v>
      </c>
      <c r="E6" s="12" t="s">
        <v>9</v>
      </c>
      <c r="F6" s="12" t="s">
        <v>10</v>
      </c>
    </row>
    <row r="7" spans="1:14" x14ac:dyDescent="0.25">
      <c r="A7" s="3"/>
      <c r="B7" s="4"/>
      <c r="C7" s="4"/>
      <c r="D7" s="4"/>
      <c r="E7" s="4"/>
      <c r="F7" s="5"/>
    </row>
    <row r="8" spans="1:14" x14ac:dyDescent="0.25">
      <c r="A8" s="13">
        <v>1</v>
      </c>
      <c r="B8" s="14" t="s">
        <v>11</v>
      </c>
      <c r="C8" s="13" t="s">
        <v>12</v>
      </c>
      <c r="D8" s="13" t="s">
        <v>12</v>
      </c>
      <c r="E8" s="13"/>
      <c r="F8" s="14"/>
      <c r="H8" s="2" t="s">
        <v>13</v>
      </c>
    </row>
    <row r="9" spans="1:14" ht="15" customHeight="1" x14ac:dyDescent="0.25">
      <c r="A9" s="13">
        <v>2</v>
      </c>
      <c r="B9" s="2" t="s">
        <v>14</v>
      </c>
      <c r="C9" s="13" t="s">
        <v>12</v>
      </c>
      <c r="D9" s="13" t="s">
        <v>12</v>
      </c>
      <c r="E9" s="13"/>
      <c r="F9" s="14"/>
      <c r="H9" s="15" t="s">
        <v>15</v>
      </c>
      <c r="I9" s="15"/>
      <c r="J9" s="15"/>
      <c r="K9" s="15"/>
      <c r="L9" s="15"/>
      <c r="M9" s="15"/>
      <c r="N9" s="15"/>
    </row>
    <row r="10" spans="1:14" x14ac:dyDescent="0.25">
      <c r="A10" s="13">
        <v>3</v>
      </c>
      <c r="B10" s="14" t="s">
        <v>16</v>
      </c>
      <c r="C10" s="13" t="s">
        <v>12</v>
      </c>
      <c r="D10" s="13">
        <v>1.6500000000000001E-2</v>
      </c>
      <c r="E10" s="13" t="s">
        <v>17</v>
      </c>
      <c r="F10" s="14" t="s">
        <v>18</v>
      </c>
      <c r="H10" s="15"/>
      <c r="I10" s="15"/>
      <c r="J10" s="15"/>
      <c r="K10" s="15"/>
      <c r="L10" s="15"/>
      <c r="M10" s="15"/>
      <c r="N10" s="15"/>
    </row>
    <row r="11" spans="1:14" x14ac:dyDescent="0.25">
      <c r="A11" s="13">
        <v>4</v>
      </c>
      <c r="B11" s="14" t="s">
        <v>19</v>
      </c>
      <c r="C11" s="13" t="s">
        <v>12</v>
      </c>
      <c r="D11" s="13" t="s">
        <v>12</v>
      </c>
      <c r="E11" s="13"/>
      <c r="F11" s="14"/>
      <c r="H11" s="16"/>
      <c r="I11" s="16"/>
      <c r="J11" s="16"/>
      <c r="K11" s="16"/>
      <c r="L11" s="16"/>
      <c r="M11" s="16"/>
      <c r="N11" s="16"/>
    </row>
    <row r="12" spans="1:14" x14ac:dyDescent="0.25">
      <c r="A12" s="13">
        <v>5</v>
      </c>
      <c r="B12" s="14" t="s">
        <v>20</v>
      </c>
      <c r="C12" s="13" t="s">
        <v>12</v>
      </c>
      <c r="D12" s="13">
        <v>1.17E-3</v>
      </c>
      <c r="E12" s="13" t="s">
        <v>17</v>
      </c>
      <c r="F12" s="14" t="s">
        <v>18</v>
      </c>
      <c r="H12" s="16"/>
      <c r="I12" s="16"/>
      <c r="J12" s="16"/>
      <c r="K12" s="16"/>
      <c r="L12" s="16"/>
      <c r="M12" s="16"/>
      <c r="N12" s="16"/>
    </row>
    <row r="13" spans="1:14" x14ac:dyDescent="0.25">
      <c r="A13" s="17">
        <v>6</v>
      </c>
      <c r="B13" s="18" t="s">
        <v>21</v>
      </c>
      <c r="C13" s="13" t="s">
        <v>12</v>
      </c>
      <c r="D13" s="13">
        <v>6.9999999999999999E-4</v>
      </c>
      <c r="E13" s="13" t="s">
        <v>17</v>
      </c>
      <c r="F13" s="14" t="s">
        <v>18</v>
      </c>
      <c r="H13" s="19"/>
      <c r="I13" s="19"/>
      <c r="J13" s="19"/>
      <c r="K13" s="19"/>
      <c r="L13" s="19"/>
      <c r="M13" s="19"/>
    </row>
    <row r="14" spans="1:14" ht="15" customHeight="1" x14ac:dyDescent="0.25">
      <c r="A14" s="20"/>
      <c r="B14" s="18"/>
      <c r="C14" s="13" t="s">
        <v>12</v>
      </c>
      <c r="D14" s="13">
        <v>1.0250000000000001E-6</v>
      </c>
      <c r="E14" s="13" t="s">
        <v>22</v>
      </c>
      <c r="F14" s="14" t="s">
        <v>23</v>
      </c>
    </row>
    <row r="15" spans="1:14" x14ac:dyDescent="0.25">
      <c r="A15" s="13">
        <v>7</v>
      </c>
      <c r="B15" s="14" t="s">
        <v>24</v>
      </c>
      <c r="C15" s="13" t="s">
        <v>12</v>
      </c>
      <c r="D15" s="13">
        <v>0.01</v>
      </c>
      <c r="E15" s="13" t="s">
        <v>25</v>
      </c>
      <c r="F15" s="14" t="s">
        <v>26</v>
      </c>
    </row>
    <row r="16" spans="1:14" x14ac:dyDescent="0.25">
      <c r="A16" s="21">
        <v>8</v>
      </c>
      <c r="B16" s="14" t="s">
        <v>27</v>
      </c>
      <c r="C16" s="13" t="s">
        <v>12</v>
      </c>
      <c r="D16" s="13" t="s">
        <v>12</v>
      </c>
      <c r="E16" s="13"/>
      <c r="F16" s="14"/>
      <c r="H16" s="19"/>
      <c r="I16" s="19"/>
      <c r="J16" s="19"/>
      <c r="K16" s="19"/>
      <c r="L16" s="19"/>
      <c r="M16" s="19"/>
      <c r="N16" s="19"/>
    </row>
    <row r="17" spans="1:13" x14ac:dyDescent="0.25">
      <c r="A17" s="17">
        <v>9</v>
      </c>
      <c r="B17" s="18" t="s">
        <v>28</v>
      </c>
      <c r="C17" s="13" t="s">
        <v>12</v>
      </c>
      <c r="D17" s="13">
        <v>0.02</v>
      </c>
      <c r="E17" s="13" t="s">
        <v>29</v>
      </c>
      <c r="F17" s="14" t="s">
        <v>30</v>
      </c>
    </row>
    <row r="18" spans="1:13" x14ac:dyDescent="0.25">
      <c r="A18" s="20"/>
      <c r="B18" s="18"/>
      <c r="C18" s="13" t="s">
        <v>12</v>
      </c>
      <c r="D18" s="13">
        <v>0.01</v>
      </c>
      <c r="E18" s="13" t="s">
        <v>31</v>
      </c>
      <c r="F18" s="14" t="s">
        <v>32</v>
      </c>
    </row>
    <row r="19" spans="1:13" x14ac:dyDescent="0.25">
      <c r="A19" s="13">
        <v>10</v>
      </c>
      <c r="B19" s="14" t="s">
        <v>33</v>
      </c>
      <c r="C19" s="13" t="s">
        <v>12</v>
      </c>
      <c r="D19" s="13" t="s">
        <v>12</v>
      </c>
      <c r="E19" s="14"/>
      <c r="F19" s="14"/>
    </row>
    <row r="21" spans="1:13" x14ac:dyDescent="0.25">
      <c r="A21" s="15" t="s">
        <v>34</v>
      </c>
      <c r="B21" s="15"/>
    </row>
    <row r="22" spans="1:13" x14ac:dyDescent="0.25">
      <c r="A22" s="22"/>
      <c r="B22" s="22"/>
      <c r="D22" s="3" t="s">
        <v>18</v>
      </c>
      <c r="E22" s="5"/>
      <c r="F22" s="3" t="s">
        <v>23</v>
      </c>
      <c r="G22" s="5"/>
      <c r="H22" s="3" t="s">
        <v>35</v>
      </c>
      <c r="I22" s="5"/>
      <c r="J22" s="3" t="s">
        <v>30</v>
      </c>
      <c r="K22" s="5"/>
      <c r="L22" s="3" t="s">
        <v>32</v>
      </c>
      <c r="M22" s="5"/>
    </row>
    <row r="23" spans="1:13" ht="15" customHeight="1" x14ac:dyDescent="0.25">
      <c r="A23" s="23" t="s">
        <v>36</v>
      </c>
      <c r="B23" s="24">
        <f>F4</f>
        <v>83864</v>
      </c>
      <c r="C23" s="25"/>
      <c r="D23" s="26">
        <v>0.1489</v>
      </c>
      <c r="E23" s="8" t="s">
        <v>37</v>
      </c>
      <c r="F23" s="27">
        <v>0.64</v>
      </c>
      <c r="G23" s="8" t="s">
        <v>38</v>
      </c>
      <c r="H23" s="28">
        <v>1</v>
      </c>
      <c r="I23" s="29" t="s">
        <v>39</v>
      </c>
      <c r="J23" s="28">
        <v>1</v>
      </c>
      <c r="K23" s="29" t="s">
        <v>40</v>
      </c>
      <c r="L23" s="30">
        <v>1</v>
      </c>
      <c r="M23" s="29" t="s">
        <v>41</v>
      </c>
    </row>
    <row r="24" spans="1:13" x14ac:dyDescent="0.25">
      <c r="A24" s="23" t="s">
        <v>42</v>
      </c>
      <c r="B24" s="31">
        <f>+B23/11.5</f>
        <v>7292.521739130435</v>
      </c>
      <c r="C24" s="25"/>
      <c r="D24" s="32">
        <f>+D23*$B$23</f>
        <v>12487.3496</v>
      </c>
      <c r="E24" s="8" t="s">
        <v>43</v>
      </c>
      <c r="F24" s="27">
        <f>+F23*B23</f>
        <v>53672.959999999999</v>
      </c>
      <c r="G24" s="8" t="s">
        <v>44</v>
      </c>
      <c r="H24" s="26">
        <f>H23*B23</f>
        <v>83864</v>
      </c>
      <c r="I24" s="33" t="s">
        <v>45</v>
      </c>
      <c r="J24" s="26">
        <f>J23*B23</f>
        <v>83864</v>
      </c>
      <c r="K24" s="33" t="s">
        <v>46</v>
      </c>
      <c r="L24" s="26">
        <f>L23*B23</f>
        <v>83864</v>
      </c>
      <c r="M24" s="33" t="s">
        <v>47</v>
      </c>
    </row>
    <row r="26" spans="1:13" x14ac:dyDescent="0.25">
      <c r="A26" s="34" t="s">
        <v>48</v>
      </c>
    </row>
    <row r="27" spans="1:13" ht="15.75" thickBot="1" x14ac:dyDescent="0.3">
      <c r="A27" s="35" t="s">
        <v>49</v>
      </c>
      <c r="B27" s="35"/>
      <c r="K27" s="36"/>
    </row>
    <row r="28" spans="1:13" ht="16.5" thickTop="1" thickBot="1" x14ac:dyDescent="0.3">
      <c r="A28" s="35"/>
      <c r="B28" s="35"/>
      <c r="C28" s="37">
        <f>+C32</f>
        <v>14027.931279999999</v>
      </c>
      <c r="D28" s="38" t="s">
        <v>50</v>
      </c>
    </row>
    <row r="29" spans="1:13" ht="16.5" thickTop="1" thickBot="1" x14ac:dyDescent="0.3">
      <c r="A29" s="39"/>
      <c r="B29" s="39"/>
      <c r="C29" s="37">
        <f>+C36</f>
        <v>53673.0459606</v>
      </c>
      <c r="D29" s="38" t="s">
        <v>51</v>
      </c>
    </row>
    <row r="30" spans="1:13" ht="15.75" thickTop="1" x14ac:dyDescent="0.25">
      <c r="F30" s="40"/>
    </row>
    <row r="31" spans="1:13" ht="30" x14ac:dyDescent="0.25">
      <c r="A31" s="41" t="s">
        <v>10</v>
      </c>
      <c r="B31" s="41" t="s">
        <v>52</v>
      </c>
      <c r="C31" s="41" t="s">
        <v>53</v>
      </c>
      <c r="D31" s="41" t="s">
        <v>54</v>
      </c>
      <c r="E31" s="42" t="s">
        <v>55</v>
      </c>
      <c r="F31" s="41" t="s">
        <v>9</v>
      </c>
      <c r="H31" s="43"/>
      <c r="I31" s="43"/>
      <c r="J31" s="43"/>
      <c r="K31" s="44"/>
      <c r="L31" s="43"/>
      <c r="M31" s="43"/>
    </row>
    <row r="32" spans="1:13" x14ac:dyDescent="0.25">
      <c r="A32" s="45" t="s">
        <v>18</v>
      </c>
      <c r="B32" s="46">
        <f>A10</f>
        <v>3</v>
      </c>
      <c r="C32" s="47">
        <f>+D32+E32</f>
        <v>14027.931279999999</v>
      </c>
      <c r="D32" s="47">
        <f>+$B$23*$D$10</f>
        <v>1383.7560000000001</v>
      </c>
      <c r="E32" s="47">
        <f>+C33</f>
        <v>12644.175279999999</v>
      </c>
      <c r="F32" s="48" t="s">
        <v>56</v>
      </c>
      <c r="J32" s="49"/>
      <c r="L32" s="50"/>
    </row>
    <row r="33" spans="1:12" x14ac:dyDescent="0.25">
      <c r="A33" s="51"/>
      <c r="B33" s="46">
        <f>A12</f>
        <v>5</v>
      </c>
      <c r="C33" s="47">
        <f>+D33+E33</f>
        <v>12644.175279999999</v>
      </c>
      <c r="D33" s="47">
        <f>+$D$12*$B$23</f>
        <v>98.12088</v>
      </c>
      <c r="E33" s="47">
        <f>+C34</f>
        <v>12546.054399999999</v>
      </c>
      <c r="F33" s="48" t="s">
        <v>56</v>
      </c>
      <c r="J33" s="52"/>
      <c r="L33" s="50"/>
    </row>
    <row r="34" spans="1:12" ht="15.75" thickBot="1" x14ac:dyDescent="0.3">
      <c r="A34" s="51"/>
      <c r="B34" s="53">
        <f>A13</f>
        <v>6</v>
      </c>
      <c r="C34" s="54">
        <f>+D34+E34</f>
        <v>12546.054399999999</v>
      </c>
      <c r="D34" s="54">
        <f>+$D$13*$B$23</f>
        <v>58.704799999999999</v>
      </c>
      <c r="E34" s="54">
        <f>+$D$23*$B$23</f>
        <v>12487.3496</v>
      </c>
      <c r="F34" s="55" t="s">
        <v>56</v>
      </c>
      <c r="J34" s="52"/>
      <c r="L34" s="50"/>
    </row>
    <row r="35" spans="1:12" x14ac:dyDescent="0.25">
      <c r="A35" s="56"/>
      <c r="B35" s="57" t="s">
        <v>57</v>
      </c>
      <c r="C35" s="58">
        <f>+C32</f>
        <v>14027.931279999999</v>
      </c>
      <c r="D35" s="58">
        <f>+SUM(D32:D34)</f>
        <v>1540.58168</v>
      </c>
      <c r="E35" s="58">
        <f>+E34</f>
        <v>12487.3496</v>
      </c>
      <c r="F35" s="59" t="s">
        <v>56</v>
      </c>
      <c r="J35" s="52"/>
      <c r="L35" s="50"/>
    </row>
    <row r="36" spans="1:12" ht="15.75" thickBot="1" x14ac:dyDescent="0.3">
      <c r="A36" s="60" t="s">
        <v>23</v>
      </c>
      <c r="B36" s="61">
        <f>A13</f>
        <v>6</v>
      </c>
      <c r="C36" s="62">
        <f>+D36+E36</f>
        <v>53673.0459606</v>
      </c>
      <c r="D36" s="62">
        <f>+$B$23*$D$14</f>
        <v>8.5960600000000012E-2</v>
      </c>
      <c r="E36" s="62">
        <f>+$F$23*$B$23</f>
        <v>53672.959999999999</v>
      </c>
      <c r="F36" s="63" t="s">
        <v>58</v>
      </c>
    </row>
    <row r="37" spans="1:12" x14ac:dyDescent="0.25">
      <c r="A37" s="64"/>
      <c r="B37" s="65" t="s">
        <v>57</v>
      </c>
      <c r="C37" s="66">
        <f>+C36</f>
        <v>53673.0459606</v>
      </c>
      <c r="D37" s="66">
        <f>+D36</f>
        <v>8.5960600000000012E-2</v>
      </c>
      <c r="E37" s="66">
        <f>+E36</f>
        <v>53672.959999999999</v>
      </c>
      <c r="F37" s="67" t="s">
        <v>58</v>
      </c>
      <c r="J37" s="52"/>
      <c r="K37" s="43"/>
    </row>
    <row r="38" spans="1:12" x14ac:dyDescent="0.25">
      <c r="A38" s="68" t="s">
        <v>59</v>
      </c>
      <c r="B38" s="69">
        <v>7</v>
      </c>
      <c r="C38" s="70">
        <f>E38+D38</f>
        <v>84702.64</v>
      </c>
      <c r="D38" s="70">
        <f>D15*B23</f>
        <v>838.64</v>
      </c>
      <c r="E38" s="70">
        <f>H23*B23</f>
        <v>83864</v>
      </c>
      <c r="F38" s="71" t="s">
        <v>60</v>
      </c>
      <c r="L38" s="72"/>
    </row>
    <row r="39" spans="1:12" x14ac:dyDescent="0.25">
      <c r="A39" s="73"/>
      <c r="B39" s="74" t="s">
        <v>57</v>
      </c>
      <c r="C39" s="75">
        <f>C38</f>
        <v>84702.64</v>
      </c>
      <c r="D39" s="75">
        <f>D38</f>
        <v>838.64</v>
      </c>
      <c r="E39" s="75">
        <f>E38</f>
        <v>83864</v>
      </c>
      <c r="F39" s="46" t="s">
        <v>60</v>
      </c>
      <c r="L39" s="72"/>
    </row>
    <row r="40" spans="1:12" x14ac:dyDescent="0.25">
      <c r="A40" s="60" t="s">
        <v>61</v>
      </c>
      <c r="B40" s="76">
        <v>9</v>
      </c>
      <c r="C40" s="77">
        <f>E40+D40</f>
        <v>85541.28</v>
      </c>
      <c r="D40" s="77">
        <f>D17*B23</f>
        <v>1677.28</v>
      </c>
      <c r="E40" s="77">
        <f>J23*B23</f>
        <v>83864</v>
      </c>
      <c r="F40" s="78" t="s">
        <v>60</v>
      </c>
      <c r="L40" s="72"/>
    </row>
    <row r="41" spans="1:12" x14ac:dyDescent="0.25">
      <c r="A41" s="64"/>
      <c r="B41" s="79" t="s">
        <v>57</v>
      </c>
      <c r="C41" s="80">
        <f>C40</f>
        <v>85541.28</v>
      </c>
      <c r="D41" s="80">
        <f>D40</f>
        <v>1677.28</v>
      </c>
      <c r="E41" s="80">
        <f>E40</f>
        <v>83864</v>
      </c>
      <c r="F41" s="81" t="s">
        <v>60</v>
      </c>
      <c r="L41" s="72"/>
    </row>
    <row r="42" spans="1:12" x14ac:dyDescent="0.25">
      <c r="A42" s="45" t="s">
        <v>32</v>
      </c>
      <c r="B42" s="69">
        <v>9</v>
      </c>
      <c r="C42" s="70">
        <f>E42+D42</f>
        <v>84702.64</v>
      </c>
      <c r="D42" s="70">
        <f>D18*B23</f>
        <v>838.64</v>
      </c>
      <c r="E42" s="70">
        <f>L23*B23</f>
        <v>83864</v>
      </c>
      <c r="F42" s="71" t="s">
        <v>60</v>
      </c>
      <c r="L42" s="72"/>
    </row>
    <row r="43" spans="1:12" x14ac:dyDescent="0.25">
      <c r="A43" s="56"/>
      <c r="B43" s="82" t="s">
        <v>57</v>
      </c>
      <c r="C43" s="75">
        <f>C42</f>
        <v>84702.64</v>
      </c>
      <c r="D43" s="75">
        <f>D42</f>
        <v>838.64</v>
      </c>
      <c r="E43" s="75">
        <f>E42</f>
        <v>83864</v>
      </c>
      <c r="F43" s="46" t="s">
        <v>60</v>
      </c>
      <c r="L43" s="72"/>
    </row>
    <row r="44" spans="1:12" x14ac:dyDescent="0.25">
      <c r="E44" s="49"/>
    </row>
    <row r="45" spans="1:12" x14ac:dyDescent="0.25">
      <c r="A45" s="34" t="s">
        <v>62</v>
      </c>
    </row>
    <row r="46" spans="1:12" x14ac:dyDescent="0.25">
      <c r="A46" s="2" t="s">
        <v>63</v>
      </c>
    </row>
    <row r="47" spans="1:12" ht="15.75" thickBot="1" x14ac:dyDescent="0.3"/>
    <row r="48" spans="1:12" ht="16.5" thickTop="1" thickBot="1" x14ac:dyDescent="0.3">
      <c r="B48" s="83" t="s">
        <v>18</v>
      </c>
      <c r="C48" s="84">
        <f>+C32</f>
        <v>14027.931279999999</v>
      </c>
      <c r="D48" s="38" t="s">
        <v>64</v>
      </c>
      <c r="E48" s="85" t="s">
        <v>65</v>
      </c>
    </row>
    <row r="49" spans="1:6" ht="16.5" thickTop="1" thickBot="1" x14ac:dyDescent="0.3">
      <c r="B49" s="83" t="s">
        <v>23</v>
      </c>
      <c r="C49" s="84">
        <f>+C37</f>
        <v>53673.0459606</v>
      </c>
      <c r="D49" s="38" t="s">
        <v>66</v>
      </c>
      <c r="E49" s="85"/>
    </row>
    <row r="50" spans="1:6" ht="16.5" thickTop="1" thickBot="1" x14ac:dyDescent="0.3">
      <c r="B50" s="83" t="s">
        <v>67</v>
      </c>
      <c r="C50" s="84">
        <f>+C39</f>
        <v>84702.64</v>
      </c>
      <c r="D50" s="38" t="s">
        <v>68</v>
      </c>
      <c r="E50" s="86"/>
    </row>
    <row r="51" spans="1:6" ht="16.5" thickTop="1" thickBot="1" x14ac:dyDescent="0.3">
      <c r="B51" s="83" t="s">
        <v>30</v>
      </c>
      <c r="C51" s="84">
        <f>+C41</f>
        <v>85541.28</v>
      </c>
      <c r="D51" s="38" t="s">
        <v>68</v>
      </c>
      <c r="E51" s="87"/>
    </row>
    <row r="52" spans="1:6" ht="16.5" thickTop="1" thickBot="1" x14ac:dyDescent="0.3">
      <c r="B52" s="83" t="s">
        <v>32</v>
      </c>
      <c r="C52" s="84">
        <f>+C42</f>
        <v>84702.64</v>
      </c>
      <c r="D52" s="38" t="s">
        <v>68</v>
      </c>
    </row>
    <row r="53" spans="1:6" ht="15.75" thickTop="1" x14ac:dyDescent="0.25">
      <c r="A53" s="34" t="s">
        <v>69</v>
      </c>
    </row>
    <row r="54" spans="1:6" x14ac:dyDescent="0.25">
      <c r="A54" s="2" t="s">
        <v>70</v>
      </c>
      <c r="C54" s="52"/>
    </row>
    <row r="55" spans="1:6" ht="15.75" thickBot="1" x14ac:dyDescent="0.3"/>
    <row r="56" spans="1:6" ht="15" customHeight="1" thickTop="1" thickBot="1" x14ac:dyDescent="0.3">
      <c r="B56" s="37" t="s">
        <v>18</v>
      </c>
      <c r="C56" s="88">
        <f>+$D$35/$E$35</f>
        <v>0.12337139019476159</v>
      </c>
      <c r="E56" s="89" t="s">
        <v>71</v>
      </c>
      <c r="F56" s="89"/>
    </row>
    <row r="57" spans="1:6" ht="16.5" thickTop="1" thickBot="1" x14ac:dyDescent="0.3">
      <c r="B57" s="37" t="s">
        <v>23</v>
      </c>
      <c r="C57" s="90">
        <f>+$D$37/$E$37</f>
        <v>1.6015625000000002E-6</v>
      </c>
      <c r="D57" s="91"/>
      <c r="E57" s="89"/>
      <c r="F57" s="89"/>
    </row>
    <row r="58" spans="1:6" ht="16.5" thickTop="1" thickBot="1" x14ac:dyDescent="0.3">
      <c r="B58" s="37" t="s">
        <v>67</v>
      </c>
      <c r="C58" s="88">
        <f>+$D$39/$E$39</f>
        <v>0.01</v>
      </c>
      <c r="E58" s="89"/>
      <c r="F58" s="89"/>
    </row>
    <row r="59" spans="1:6" ht="16.5" thickTop="1" thickBot="1" x14ac:dyDescent="0.3">
      <c r="B59" s="37" t="s">
        <v>30</v>
      </c>
      <c r="C59" s="88">
        <f>+$D$41/$E$41</f>
        <v>0.02</v>
      </c>
      <c r="E59" s="89"/>
      <c r="F59" s="89"/>
    </row>
    <row r="60" spans="1:6" ht="16.5" thickTop="1" thickBot="1" x14ac:dyDescent="0.3">
      <c r="B60" s="37" t="s">
        <v>32</v>
      </c>
      <c r="C60" s="88">
        <f>+$D$43/$E$43</f>
        <v>0.01</v>
      </c>
      <c r="E60" s="89"/>
      <c r="F60" s="89"/>
    </row>
    <row r="61" spans="1:6" ht="15.75" thickTop="1" x14ac:dyDescent="0.25">
      <c r="E61" s="89"/>
      <c r="F61" s="89"/>
    </row>
    <row r="62" spans="1:6" x14ac:dyDescent="0.25">
      <c r="A62" s="34" t="s">
        <v>72</v>
      </c>
      <c r="E62" s="89"/>
      <c r="F62" s="89"/>
    </row>
    <row r="63" spans="1:6" x14ac:dyDescent="0.25">
      <c r="A63" s="2" t="s">
        <v>73</v>
      </c>
      <c r="E63" s="89"/>
      <c r="F63" s="89"/>
    </row>
    <row r="64" spans="1:6" ht="15.75" thickBot="1" x14ac:dyDescent="0.3">
      <c r="E64" s="89"/>
      <c r="F64" s="89"/>
    </row>
    <row r="65" spans="2:3" ht="16.5" thickTop="1" thickBot="1" x14ac:dyDescent="0.3">
      <c r="B65" s="37" t="s">
        <v>18</v>
      </c>
      <c r="C65" s="92">
        <f>+$D$35/$E$35</f>
        <v>0.12337139019476159</v>
      </c>
    </row>
    <row r="66" spans="2:3" ht="16.5" thickTop="1" thickBot="1" x14ac:dyDescent="0.3">
      <c r="B66" s="37" t="s">
        <v>23</v>
      </c>
      <c r="C66" s="90">
        <f>+$D$37/$E$37</f>
        <v>1.6015625000000002E-6</v>
      </c>
    </row>
    <row r="67" spans="2:3" ht="16.5" thickTop="1" thickBot="1" x14ac:dyDescent="0.3">
      <c r="B67" s="37" t="s">
        <v>67</v>
      </c>
      <c r="C67" s="88">
        <f>+$D$39/$E$39</f>
        <v>0.01</v>
      </c>
    </row>
    <row r="68" spans="2:3" ht="16.5" thickTop="1" thickBot="1" x14ac:dyDescent="0.3">
      <c r="B68" s="37" t="s">
        <v>30</v>
      </c>
      <c r="C68" s="88">
        <f>+$D$41/$E$41</f>
        <v>0.02</v>
      </c>
    </row>
    <row r="69" spans="2:3" ht="16.5" thickTop="1" thickBot="1" x14ac:dyDescent="0.3">
      <c r="B69" s="37" t="s">
        <v>32</v>
      </c>
      <c r="C69" s="88">
        <f>+$D$43/$E$43</f>
        <v>0.01</v>
      </c>
    </row>
    <row r="70" spans="2:3" ht="15.75" thickTop="1" x14ac:dyDescent="0.25"/>
  </sheetData>
  <mergeCells count="21">
    <mergeCell ref="E48:E50"/>
    <mergeCell ref="E56:F64"/>
    <mergeCell ref="A27:B28"/>
    <mergeCell ref="A32:A35"/>
    <mergeCell ref="A36:A37"/>
    <mergeCell ref="A38:A39"/>
    <mergeCell ref="A40:A41"/>
    <mergeCell ref="A42:A43"/>
    <mergeCell ref="A21:B22"/>
    <mergeCell ref="D22:E22"/>
    <mergeCell ref="F22:G22"/>
    <mergeCell ref="H22:I22"/>
    <mergeCell ref="J22:K22"/>
    <mergeCell ref="L22:M22"/>
    <mergeCell ref="E2:I2"/>
    <mergeCell ref="A7:F7"/>
    <mergeCell ref="H9:N10"/>
    <mergeCell ref="A13:A14"/>
    <mergeCell ref="B13:B14"/>
    <mergeCell ref="A17:A18"/>
    <mergeCell ref="B17:B1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opLeftCell="A10" workbookViewId="0">
      <selection activeCell="A36" sqref="A36:A37"/>
    </sheetView>
  </sheetViews>
  <sheetFormatPr baseColWidth="10" defaultColWidth="11.42578125" defaultRowHeight="15" x14ac:dyDescent="0.25"/>
  <cols>
    <col min="1" max="1" width="4" style="2" customWidth="1"/>
    <col min="2" max="2" width="17" style="2" customWidth="1"/>
    <col min="3" max="3" width="4.7109375" style="2" customWidth="1"/>
    <col min="4" max="5" width="11.140625" style="2" customWidth="1"/>
    <col min="6" max="7" width="11.42578125" style="2"/>
    <col min="8" max="8" width="10.28515625" style="2" customWidth="1"/>
    <col min="9" max="9" width="5.140625" style="2" customWidth="1"/>
    <col min="10" max="10" width="8.85546875" style="2" customWidth="1"/>
    <col min="11" max="12" width="11.42578125" style="2"/>
    <col min="13" max="13" width="51.5703125" style="2" bestFit="1" customWidth="1"/>
    <col min="14" max="16384" width="11.42578125" style="2"/>
  </cols>
  <sheetData>
    <row r="1" spans="1:13" x14ac:dyDescent="0.25">
      <c r="A1" s="1" t="s">
        <v>74</v>
      </c>
    </row>
    <row r="2" spans="1:13" x14ac:dyDescent="0.25">
      <c r="L2" s="93" t="s">
        <v>75</v>
      </c>
      <c r="M2" s="93"/>
    </row>
    <row r="3" spans="1:13" x14ac:dyDescent="0.25">
      <c r="A3" s="2" t="s">
        <v>76</v>
      </c>
      <c r="L3" s="94">
        <v>42736</v>
      </c>
      <c r="M3" s="95" t="s">
        <v>77</v>
      </c>
    </row>
    <row r="4" spans="1:13" x14ac:dyDescent="0.25">
      <c r="A4" s="36">
        <v>1</v>
      </c>
      <c r="B4" s="96" t="s">
        <v>78</v>
      </c>
      <c r="C4" s="36"/>
      <c r="L4" s="97">
        <v>42793</v>
      </c>
      <c r="M4" s="14" t="s">
        <v>79</v>
      </c>
    </row>
    <row r="5" spans="1:13" x14ac:dyDescent="0.25">
      <c r="A5" s="36">
        <v>8</v>
      </c>
      <c r="B5" s="96" t="s">
        <v>80</v>
      </c>
      <c r="L5" s="97">
        <v>42794</v>
      </c>
      <c r="M5" s="14" t="s">
        <v>79</v>
      </c>
    </row>
    <row r="6" spans="1:13" x14ac:dyDescent="0.25">
      <c r="A6" s="36">
        <v>5</v>
      </c>
      <c r="B6" s="96" t="s">
        <v>81</v>
      </c>
      <c r="L6" s="97">
        <v>42818</v>
      </c>
      <c r="M6" s="14" t="s">
        <v>82</v>
      </c>
    </row>
    <row r="7" spans="1:13" x14ac:dyDescent="0.25">
      <c r="L7" s="94">
        <v>42827</v>
      </c>
      <c r="M7" s="95" t="s">
        <v>83</v>
      </c>
    </row>
    <row r="8" spans="1:13" x14ac:dyDescent="0.25">
      <c r="A8" s="34" t="s">
        <v>48</v>
      </c>
      <c r="B8" s="35" t="s">
        <v>84</v>
      </c>
      <c r="C8" s="35"/>
      <c r="D8" s="35"/>
      <c r="E8" s="35"/>
      <c r="F8" s="35"/>
      <c r="G8" s="35"/>
      <c r="H8" s="35"/>
      <c r="I8" s="35"/>
      <c r="L8" s="97" t="s">
        <v>85</v>
      </c>
      <c r="M8" s="14" t="s">
        <v>86</v>
      </c>
    </row>
    <row r="9" spans="1:13" x14ac:dyDescent="0.25">
      <c r="B9" s="35"/>
      <c r="C9" s="35"/>
      <c r="D9" s="35"/>
      <c r="E9" s="35"/>
      <c r="F9" s="35"/>
      <c r="G9" s="35"/>
      <c r="H9" s="35"/>
      <c r="I9" s="35"/>
      <c r="L9" s="97">
        <v>42856</v>
      </c>
      <c r="M9" s="14" t="s">
        <v>87</v>
      </c>
    </row>
    <row r="10" spans="1:13" x14ac:dyDescent="0.25">
      <c r="L10" s="97">
        <v>42880</v>
      </c>
      <c r="M10" s="14" t="s">
        <v>88</v>
      </c>
    </row>
    <row r="11" spans="1:13" ht="15" customHeight="1" x14ac:dyDescent="0.25">
      <c r="A11" s="15" t="s">
        <v>89</v>
      </c>
      <c r="B11" s="15"/>
      <c r="C11" s="15"/>
      <c r="D11" s="15"/>
      <c r="L11" s="94">
        <v>42903</v>
      </c>
      <c r="M11" s="95" t="s">
        <v>90</v>
      </c>
    </row>
    <row r="12" spans="1:13" ht="15" customHeight="1" thickBot="1" x14ac:dyDescent="0.3">
      <c r="A12" s="15"/>
      <c r="B12" s="15"/>
      <c r="C12" s="15"/>
      <c r="D12" s="15"/>
      <c r="F12" s="2" t="s">
        <v>91</v>
      </c>
      <c r="L12" s="97">
        <v>42906</v>
      </c>
      <c r="M12" s="14" t="s">
        <v>92</v>
      </c>
    </row>
    <row r="13" spans="1:13" ht="16.5" thickTop="1" thickBot="1" x14ac:dyDescent="0.3">
      <c r="A13" s="98" t="s">
        <v>93</v>
      </c>
      <c r="B13" s="99"/>
      <c r="C13" s="100">
        <f>+$H$13*$A$6-$H$14*$A$6-$H$15</f>
        <v>235</v>
      </c>
      <c r="D13" s="38" t="s">
        <v>94</v>
      </c>
      <c r="F13" s="101" t="s">
        <v>95</v>
      </c>
      <c r="G13" s="102"/>
      <c r="H13" s="103">
        <v>52</v>
      </c>
      <c r="L13" s="94">
        <v>42925</v>
      </c>
      <c r="M13" s="95" t="s">
        <v>96</v>
      </c>
    </row>
    <row r="14" spans="1:13" ht="16.5" thickTop="1" thickBot="1" x14ac:dyDescent="0.3">
      <c r="A14" s="98" t="s">
        <v>97</v>
      </c>
      <c r="B14" s="99"/>
      <c r="C14" s="100">
        <f>+$C$13*($A$5)</f>
        <v>1880</v>
      </c>
      <c r="D14" s="38" t="s">
        <v>98</v>
      </c>
      <c r="F14" s="101" t="s">
        <v>99</v>
      </c>
      <c r="G14" s="102"/>
      <c r="H14" s="103">
        <v>2</v>
      </c>
      <c r="L14" s="97">
        <v>42967</v>
      </c>
      <c r="M14" s="14" t="s">
        <v>100</v>
      </c>
    </row>
    <row r="15" spans="1:13" ht="15.75" thickTop="1" x14ac:dyDescent="0.25">
      <c r="F15" s="101" t="s">
        <v>101</v>
      </c>
      <c r="G15" s="102"/>
      <c r="H15" s="103">
        <v>15</v>
      </c>
      <c r="L15" s="97">
        <v>43059</v>
      </c>
      <c r="M15" s="14" t="s">
        <v>102</v>
      </c>
    </row>
    <row r="16" spans="1:13" x14ac:dyDescent="0.25">
      <c r="B16" s="104" t="s">
        <v>103</v>
      </c>
      <c r="L16" s="97">
        <v>43077</v>
      </c>
      <c r="M16" s="14" t="s">
        <v>104</v>
      </c>
    </row>
    <row r="17" spans="1:13" x14ac:dyDescent="0.25">
      <c r="C17" s="2" t="s">
        <v>105</v>
      </c>
      <c r="L17" s="97">
        <v>43094</v>
      </c>
      <c r="M17" s="14" t="s">
        <v>106</v>
      </c>
    </row>
    <row r="18" spans="1:13" x14ac:dyDescent="0.25">
      <c r="C18" s="2" t="s">
        <v>107</v>
      </c>
    </row>
    <row r="19" spans="1:13" x14ac:dyDescent="0.25">
      <c r="C19" s="2" t="s">
        <v>108</v>
      </c>
    </row>
    <row r="20" spans="1:13" x14ac:dyDescent="0.25">
      <c r="A20" s="34" t="s">
        <v>62</v>
      </c>
    </row>
    <row r="21" spans="1:13" x14ac:dyDescent="0.25">
      <c r="A21" s="2" t="s">
        <v>109</v>
      </c>
    </row>
    <row r="22" spans="1:13" x14ac:dyDescent="0.25">
      <c r="A22" s="2" t="s">
        <v>110</v>
      </c>
    </row>
    <row r="23" spans="1:13" x14ac:dyDescent="0.25">
      <c r="B23" s="2" t="s">
        <v>111</v>
      </c>
      <c r="C23" s="2">
        <v>4</v>
      </c>
      <c r="D23" s="2" t="s">
        <v>112</v>
      </c>
    </row>
    <row r="24" spans="1:13" x14ac:dyDescent="0.25">
      <c r="B24" s="2" t="s">
        <v>113</v>
      </c>
      <c r="C24" s="2">
        <v>4</v>
      </c>
      <c r="D24" s="2" t="s">
        <v>114</v>
      </c>
    </row>
    <row r="25" spans="1:13" x14ac:dyDescent="0.25">
      <c r="D25" s="2" t="s">
        <v>115</v>
      </c>
    </row>
    <row r="26" spans="1:13" ht="15.75" thickBot="1" x14ac:dyDescent="0.3"/>
    <row r="27" spans="1:13" ht="16.5" thickTop="1" thickBot="1" x14ac:dyDescent="0.3">
      <c r="B27" s="98" t="s">
        <v>111</v>
      </c>
      <c r="C27" s="99">
        <f>+$C$14</f>
        <v>1880</v>
      </c>
      <c r="D27" s="38" t="s">
        <v>116</v>
      </c>
    </row>
    <row r="28" spans="1:13" ht="16.5" thickTop="1" thickBot="1" x14ac:dyDescent="0.3">
      <c r="B28" s="98" t="s">
        <v>113</v>
      </c>
      <c r="C28" s="99">
        <f>+$C$13*$A$5</f>
        <v>1880</v>
      </c>
      <c r="D28" s="38" t="s">
        <v>116</v>
      </c>
    </row>
    <row r="29" spans="1:13" ht="15.75" thickTop="1" x14ac:dyDescent="0.25"/>
  </sheetData>
  <mergeCells count="3">
    <mergeCell ref="L2:M2"/>
    <mergeCell ref="B8:I9"/>
    <mergeCell ref="A11:D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workbookViewId="0">
      <selection activeCell="A36" sqref="A36:A37"/>
    </sheetView>
  </sheetViews>
  <sheetFormatPr baseColWidth="10" defaultColWidth="11.42578125" defaultRowHeight="15" x14ac:dyDescent="0.25"/>
  <cols>
    <col min="1" max="1" width="11.42578125" style="2"/>
    <col min="2" max="2" width="21" style="2" bestFit="1" customWidth="1"/>
    <col min="3" max="5" width="11.42578125" style="2"/>
    <col min="6" max="6" width="13.5703125" style="2" customWidth="1"/>
    <col min="7" max="7" width="12.5703125" style="2" customWidth="1"/>
    <col min="8" max="16384" width="11.42578125" style="2"/>
  </cols>
  <sheetData>
    <row r="1" spans="1:9" x14ac:dyDescent="0.25">
      <c r="A1" s="1" t="s">
        <v>117</v>
      </c>
    </row>
    <row r="3" spans="1:9" ht="15" customHeight="1" x14ac:dyDescent="0.25">
      <c r="A3" s="2" t="s">
        <v>118</v>
      </c>
      <c r="F3" s="96">
        <v>0.9</v>
      </c>
    </row>
    <row r="5" spans="1:9" x14ac:dyDescent="0.25">
      <c r="A5" s="2" t="s">
        <v>119</v>
      </c>
    </row>
    <row r="7" spans="1:9" ht="45" x14ac:dyDescent="0.25">
      <c r="A7" s="41" t="s">
        <v>5</v>
      </c>
      <c r="B7" s="41" t="s">
        <v>120</v>
      </c>
      <c r="C7" s="42" t="s">
        <v>121</v>
      </c>
      <c r="D7" s="42" t="s">
        <v>122</v>
      </c>
      <c r="E7" s="42" t="s">
        <v>123</v>
      </c>
      <c r="F7" s="105" t="s">
        <v>124</v>
      </c>
      <c r="G7" s="106" t="s">
        <v>125</v>
      </c>
      <c r="I7" s="2" t="s">
        <v>126</v>
      </c>
    </row>
    <row r="8" spans="1:9" x14ac:dyDescent="0.25">
      <c r="A8" s="3"/>
      <c r="B8" s="4"/>
      <c r="C8" s="4"/>
      <c r="D8" s="4"/>
      <c r="E8" s="4"/>
      <c r="F8" s="4"/>
      <c r="G8" s="5"/>
      <c r="I8" s="2" t="s">
        <v>127</v>
      </c>
    </row>
    <row r="9" spans="1:9" x14ac:dyDescent="0.25">
      <c r="A9" s="14">
        <v>1</v>
      </c>
      <c r="B9" s="14" t="s">
        <v>11</v>
      </c>
      <c r="C9" s="107">
        <f>476</f>
        <v>476</v>
      </c>
      <c r="D9" s="107">
        <v>260</v>
      </c>
      <c r="E9" s="108">
        <f>+D9*C9</f>
        <v>123760</v>
      </c>
      <c r="F9" s="109">
        <v>0.8</v>
      </c>
      <c r="G9" s="110">
        <f>+F9*E9</f>
        <v>99008</v>
      </c>
    </row>
    <row r="10" spans="1:9" x14ac:dyDescent="0.25">
      <c r="A10" s="14">
        <v>2</v>
      </c>
      <c r="B10" s="14" t="s">
        <v>14</v>
      </c>
      <c r="C10" s="107">
        <f>285</f>
        <v>285</v>
      </c>
      <c r="D10" s="107">
        <v>390</v>
      </c>
      <c r="E10" s="108">
        <f>+D10*C10</f>
        <v>111150</v>
      </c>
      <c r="F10" s="111">
        <v>0.85</v>
      </c>
      <c r="G10" s="110">
        <f>+F10*E10</f>
        <v>94477.5</v>
      </c>
    </row>
    <row r="11" spans="1:9" x14ac:dyDescent="0.25">
      <c r="A11" s="14">
        <v>3</v>
      </c>
      <c r="B11" s="14" t="s">
        <v>16</v>
      </c>
      <c r="C11" s="107">
        <f>357</f>
        <v>357</v>
      </c>
      <c r="D11" s="107">
        <v>312</v>
      </c>
      <c r="E11" s="108">
        <f>+D11*C11</f>
        <v>111384</v>
      </c>
      <c r="F11" s="109">
        <v>0.88</v>
      </c>
      <c r="G11" s="110">
        <f>+F11*E11</f>
        <v>98017.919999999998</v>
      </c>
    </row>
    <row r="12" spans="1:9" x14ac:dyDescent="0.25">
      <c r="A12" s="14">
        <v>4</v>
      </c>
      <c r="B12" s="14" t="s">
        <v>19</v>
      </c>
      <c r="C12" s="112" t="s">
        <v>128</v>
      </c>
      <c r="D12" s="107"/>
      <c r="E12" s="108"/>
      <c r="F12" s="109"/>
      <c r="G12" s="110"/>
    </row>
    <row r="13" spans="1:9" x14ac:dyDescent="0.25">
      <c r="A13" s="14">
        <v>5</v>
      </c>
      <c r="B13" s="14" t="s">
        <v>20</v>
      </c>
      <c r="C13" s="107">
        <f>35</f>
        <v>35</v>
      </c>
      <c r="D13" s="107">
        <f>+'Ej 2'!$C$27</f>
        <v>1880</v>
      </c>
      <c r="E13" s="108">
        <f t="shared" ref="E13:E18" si="0">+D13*C13</f>
        <v>65800</v>
      </c>
      <c r="F13" s="109">
        <f>+$F$3</f>
        <v>0.9</v>
      </c>
      <c r="G13" s="110">
        <f t="shared" ref="G13:G18" si="1">+F13*E13</f>
        <v>59220</v>
      </c>
    </row>
    <row r="14" spans="1:9" x14ac:dyDescent="0.25">
      <c r="A14" s="14">
        <v>6</v>
      </c>
      <c r="B14" s="14" t="s">
        <v>21</v>
      </c>
      <c r="C14" s="107">
        <f>57</f>
        <v>57</v>
      </c>
      <c r="D14" s="107">
        <f>+'Ej 2'!$C$27</f>
        <v>1880</v>
      </c>
      <c r="E14" s="108">
        <f t="shared" si="0"/>
        <v>107160</v>
      </c>
      <c r="F14" s="109">
        <f>+$F$3</f>
        <v>0.9</v>
      </c>
      <c r="G14" s="110">
        <f t="shared" si="1"/>
        <v>96444</v>
      </c>
    </row>
    <row r="15" spans="1:9" x14ac:dyDescent="0.25">
      <c r="A15" s="14">
        <v>7</v>
      </c>
      <c r="B15" s="14" t="s">
        <v>24</v>
      </c>
      <c r="C15" s="107">
        <f>230</f>
        <v>230</v>
      </c>
      <c r="D15" s="107">
        <f>+'Ej 2'!$C$27</f>
        <v>1880</v>
      </c>
      <c r="E15" s="108">
        <f t="shared" si="0"/>
        <v>432400</v>
      </c>
      <c r="F15" s="109">
        <f>+$F$3</f>
        <v>0.9</v>
      </c>
      <c r="G15" s="110">
        <f t="shared" si="1"/>
        <v>389160</v>
      </c>
    </row>
    <row r="16" spans="1:9" x14ac:dyDescent="0.25">
      <c r="A16" s="14">
        <v>8</v>
      </c>
      <c r="B16" s="14" t="s">
        <v>27</v>
      </c>
      <c r="C16" s="107">
        <f>60</f>
        <v>60</v>
      </c>
      <c r="D16" s="107">
        <f>+'Ej 2'!$C$27</f>
        <v>1880</v>
      </c>
      <c r="E16" s="108">
        <f t="shared" si="0"/>
        <v>112800</v>
      </c>
      <c r="F16" s="109">
        <f>+$F$3</f>
        <v>0.9</v>
      </c>
      <c r="G16" s="110">
        <f t="shared" si="1"/>
        <v>101520</v>
      </c>
    </row>
    <row r="17" spans="1:7" x14ac:dyDescent="0.25">
      <c r="A17" s="14">
        <v>9</v>
      </c>
      <c r="B17" s="14" t="s">
        <v>28</v>
      </c>
      <c r="C17" s="107">
        <f>58</f>
        <v>58</v>
      </c>
      <c r="D17" s="107">
        <f>+'Ej 2'!$C$27</f>
        <v>1880</v>
      </c>
      <c r="E17" s="108">
        <f t="shared" si="0"/>
        <v>109040</v>
      </c>
      <c r="F17" s="109">
        <v>0.82</v>
      </c>
      <c r="G17" s="110">
        <f t="shared" si="1"/>
        <v>89412.799999999988</v>
      </c>
    </row>
    <row r="18" spans="1:7" x14ac:dyDescent="0.25">
      <c r="A18" s="14">
        <v>10</v>
      </c>
      <c r="B18" s="14" t="s">
        <v>33</v>
      </c>
      <c r="C18" s="107">
        <f>56</f>
        <v>56</v>
      </c>
      <c r="D18" s="107">
        <f>+'Ej 2'!$C$27</f>
        <v>1880</v>
      </c>
      <c r="E18" s="108">
        <f t="shared" si="0"/>
        <v>105280</v>
      </c>
      <c r="F18" s="109">
        <v>0.82</v>
      </c>
      <c r="G18" s="110">
        <f t="shared" si="1"/>
        <v>86329.599999999991</v>
      </c>
    </row>
    <row r="21" spans="1:7" x14ac:dyDescent="0.25">
      <c r="A21" s="2" t="s">
        <v>11</v>
      </c>
      <c r="B21" s="2" t="s">
        <v>129</v>
      </c>
    </row>
    <row r="22" spans="1:7" x14ac:dyDescent="0.25">
      <c r="A22" s="2" t="s">
        <v>130</v>
      </c>
      <c r="B22" s="2" t="s">
        <v>131</v>
      </c>
    </row>
    <row r="23" spans="1:7" x14ac:dyDescent="0.25">
      <c r="A23" s="2" t="s">
        <v>16</v>
      </c>
      <c r="B23" s="2" t="s">
        <v>132</v>
      </c>
    </row>
  </sheetData>
  <mergeCells count="1">
    <mergeCell ref="A8:G8"/>
  </mergeCells>
  <pageMargins left="0.7" right="0.7" top="0.75" bottom="0.75" header="0.3" footer="0.3"/>
  <pageSetup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A36" sqref="A36:A37"/>
    </sheetView>
  </sheetViews>
  <sheetFormatPr baseColWidth="10" defaultColWidth="11.42578125" defaultRowHeight="15" x14ac:dyDescent="0.25"/>
  <cols>
    <col min="1" max="16384" width="11.42578125" style="2"/>
  </cols>
  <sheetData>
    <row r="1" spans="1:14" x14ac:dyDescent="0.25">
      <c r="A1" s="1" t="s">
        <v>133</v>
      </c>
    </row>
    <row r="3" spans="1:14" ht="60" customHeight="1" x14ac:dyDescent="0.25">
      <c r="A3" s="42" t="s">
        <v>5</v>
      </c>
      <c r="B3" s="42" t="s">
        <v>134</v>
      </c>
      <c r="C3" s="42" t="s">
        <v>135</v>
      </c>
      <c r="D3" s="42" t="s">
        <v>136</v>
      </c>
      <c r="E3" s="42" t="s">
        <v>137</v>
      </c>
      <c r="F3" s="42" t="s">
        <v>138</v>
      </c>
      <c r="G3" s="113"/>
      <c r="H3" s="114"/>
      <c r="I3" s="114"/>
      <c r="J3" s="114"/>
      <c r="K3" s="114"/>
    </row>
    <row r="4" spans="1:14" x14ac:dyDescent="0.25">
      <c r="A4" s="3"/>
      <c r="B4" s="4"/>
      <c r="C4" s="4"/>
      <c r="D4" s="4"/>
      <c r="E4" s="4"/>
      <c r="F4" s="5"/>
      <c r="H4" s="19"/>
      <c r="I4" s="19"/>
      <c r="J4" s="19"/>
      <c r="K4" s="19"/>
      <c r="L4" s="19"/>
    </row>
    <row r="5" spans="1:14" x14ac:dyDescent="0.25">
      <c r="A5" s="13">
        <v>1</v>
      </c>
      <c r="B5" s="115">
        <f>'Ej 1'!$B$23</f>
        <v>83864</v>
      </c>
      <c r="C5" s="116">
        <f>+'Ej 3'!$G$9</f>
        <v>99008</v>
      </c>
      <c r="D5" s="9">
        <f>ROUNDUP(B5/C5,0)</f>
        <v>1</v>
      </c>
      <c r="E5" s="115">
        <f>ROUND(C5*D5,2)</f>
        <v>99008</v>
      </c>
      <c r="F5" s="9">
        <f>ROUND(B5/E5%,2)</f>
        <v>84.7</v>
      </c>
      <c r="H5" s="19"/>
      <c r="I5" s="19"/>
      <c r="J5" s="19"/>
      <c r="K5" s="19"/>
      <c r="L5" s="19"/>
    </row>
    <row r="6" spans="1:14" x14ac:dyDescent="0.25">
      <c r="A6" s="13">
        <v>2</v>
      </c>
      <c r="B6" s="115">
        <f>'Ej 1'!$B$23</f>
        <v>83864</v>
      </c>
      <c r="C6" s="116">
        <f>+'Ej 3'!$G$10</f>
        <v>94477.5</v>
      </c>
      <c r="D6" s="9">
        <f>ROUNDUP(B6/C6,0)</f>
        <v>1</v>
      </c>
      <c r="E6" s="115">
        <f>ROUND(C6*D6,2)</f>
        <v>94477.5</v>
      </c>
      <c r="F6" s="9">
        <f>ROUND(B6/E6%,2)</f>
        <v>88.77</v>
      </c>
      <c r="H6" s="19"/>
      <c r="I6" s="19"/>
      <c r="J6" s="19"/>
      <c r="K6" s="19"/>
      <c r="L6" s="19"/>
    </row>
    <row r="7" spans="1:14" x14ac:dyDescent="0.25">
      <c r="A7" s="13">
        <v>3</v>
      </c>
      <c r="B7" s="115">
        <f>'Ej 1'!$B$23</f>
        <v>83864</v>
      </c>
      <c r="C7" s="116">
        <f>+'Ej 3'!$G$11</f>
        <v>98017.919999999998</v>
      </c>
      <c r="D7" s="9">
        <f>ROUNDUP(B7/C7,0)</f>
        <v>1</v>
      </c>
      <c r="E7" s="115">
        <f>ROUND(C7*D7,2)</f>
        <v>98017.919999999998</v>
      </c>
      <c r="F7" s="9">
        <f>ROUND(B7/E7%,2)</f>
        <v>85.56</v>
      </c>
      <c r="H7" s="19"/>
      <c r="I7" s="19"/>
      <c r="J7" s="19"/>
      <c r="K7" s="19"/>
      <c r="L7" s="19"/>
    </row>
    <row r="8" spans="1:14" x14ac:dyDescent="0.25">
      <c r="A8" s="13">
        <v>4</v>
      </c>
      <c r="B8" s="9"/>
      <c r="C8" s="116"/>
      <c r="D8" s="9"/>
      <c r="E8" s="115"/>
      <c r="F8" s="9"/>
      <c r="H8" s="117"/>
      <c r="I8" s="117"/>
      <c r="J8" s="117"/>
      <c r="K8" s="117"/>
      <c r="L8" s="117"/>
      <c r="M8" s="117"/>
    </row>
    <row r="9" spans="1:14" x14ac:dyDescent="0.25">
      <c r="A9" s="13">
        <v>5</v>
      </c>
      <c r="B9" s="115">
        <f>'Ej 1'!$B$23</f>
        <v>83864</v>
      </c>
      <c r="C9" s="116">
        <f>+'Ej 3'!$G$13</f>
        <v>59220</v>
      </c>
      <c r="D9" s="9">
        <f t="shared" ref="D9:D14" si="0">ROUNDUP(B9/C9,0)</f>
        <v>2</v>
      </c>
      <c r="E9" s="115">
        <f t="shared" ref="E9:E14" si="1">ROUND(C9*D9,2)</f>
        <v>118440</v>
      </c>
      <c r="F9" s="9">
        <f t="shared" ref="F9:F14" si="2">ROUND(B9/E9%,2)</f>
        <v>70.81</v>
      </c>
      <c r="H9" s="117"/>
      <c r="I9" s="117"/>
      <c r="J9" s="117"/>
      <c r="K9" s="117"/>
      <c r="L9" s="117"/>
      <c r="M9" s="117"/>
      <c r="N9" s="2" t="s">
        <v>139</v>
      </c>
    </row>
    <row r="10" spans="1:14" x14ac:dyDescent="0.25">
      <c r="A10" s="13">
        <v>6</v>
      </c>
      <c r="B10" s="115">
        <f>'Ej 1'!$B$23</f>
        <v>83864</v>
      </c>
      <c r="C10" s="116">
        <f>+'Ej 3'!$G$14</f>
        <v>96444</v>
      </c>
      <c r="D10" s="9">
        <f t="shared" si="0"/>
        <v>1</v>
      </c>
      <c r="E10" s="115">
        <f t="shared" si="1"/>
        <v>96444</v>
      </c>
      <c r="F10" s="9">
        <f t="shared" si="2"/>
        <v>86.96</v>
      </c>
    </row>
    <row r="11" spans="1:14" x14ac:dyDescent="0.25">
      <c r="A11" s="13">
        <v>7</v>
      </c>
      <c r="B11" s="115">
        <f>'Ej 1'!$B$23</f>
        <v>83864</v>
      </c>
      <c r="C11" s="116">
        <f>+'Ej 3'!$G$15</f>
        <v>389160</v>
      </c>
      <c r="D11" s="9">
        <f t="shared" si="0"/>
        <v>1</v>
      </c>
      <c r="E11" s="115">
        <f t="shared" si="1"/>
        <v>389160</v>
      </c>
      <c r="F11" s="9">
        <f t="shared" si="2"/>
        <v>21.55</v>
      </c>
    </row>
    <row r="12" spans="1:14" x14ac:dyDescent="0.25">
      <c r="A12" s="13">
        <v>8</v>
      </c>
      <c r="B12" s="115">
        <f>'Ej 1'!$B$23</f>
        <v>83864</v>
      </c>
      <c r="C12" s="116">
        <f>+'Ej 3'!$G$16</f>
        <v>101520</v>
      </c>
      <c r="D12" s="9">
        <f t="shared" si="0"/>
        <v>1</v>
      </c>
      <c r="E12" s="115">
        <f t="shared" si="1"/>
        <v>101520</v>
      </c>
      <c r="F12" s="9">
        <f t="shared" si="2"/>
        <v>82.61</v>
      </c>
    </row>
    <row r="13" spans="1:14" x14ac:dyDescent="0.25">
      <c r="A13" s="13">
        <v>9</v>
      </c>
      <c r="B13" s="115">
        <f>'Ej 1'!$B$23</f>
        <v>83864</v>
      </c>
      <c r="C13" s="116">
        <f>+'Ej 3'!$G$17</f>
        <v>89412.799999999988</v>
      </c>
      <c r="D13" s="9">
        <f t="shared" si="0"/>
        <v>1</v>
      </c>
      <c r="E13" s="115">
        <f t="shared" si="1"/>
        <v>89412.800000000003</v>
      </c>
      <c r="F13" s="9">
        <f t="shared" si="2"/>
        <v>93.79</v>
      </c>
    </row>
    <row r="14" spans="1:14" x14ac:dyDescent="0.25">
      <c r="A14" s="13">
        <v>10</v>
      </c>
      <c r="B14" s="115">
        <f>'Ej 1'!$B$23</f>
        <v>83864</v>
      </c>
      <c r="C14" s="116">
        <f>+'Ej 3'!$G$18</f>
        <v>86329.599999999991</v>
      </c>
      <c r="D14" s="9">
        <f t="shared" si="0"/>
        <v>1</v>
      </c>
      <c r="E14" s="115">
        <f t="shared" si="1"/>
        <v>86329.600000000006</v>
      </c>
      <c r="F14" s="9">
        <f t="shared" si="2"/>
        <v>97.14</v>
      </c>
    </row>
  </sheetData>
  <mergeCells count="1">
    <mergeCell ref="A4:F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>
      <selection activeCell="A36" sqref="A36:A37"/>
    </sheetView>
  </sheetViews>
  <sheetFormatPr baseColWidth="10" defaultColWidth="11.42578125" defaultRowHeight="15" x14ac:dyDescent="0.25"/>
  <cols>
    <col min="1" max="3" width="11.42578125" style="2"/>
    <col min="4" max="5" width="11.85546875" style="2" bestFit="1" customWidth="1"/>
    <col min="6" max="16384" width="11.42578125" style="2"/>
  </cols>
  <sheetData>
    <row r="1" spans="1:16" x14ac:dyDescent="0.25">
      <c r="A1" s="1" t="s">
        <v>140</v>
      </c>
    </row>
    <row r="3" spans="1:16" x14ac:dyDescent="0.25">
      <c r="A3" s="34" t="s">
        <v>48</v>
      </c>
    </row>
    <row r="4" spans="1:16" x14ac:dyDescent="0.25">
      <c r="A4" s="2" t="s">
        <v>141</v>
      </c>
      <c r="D4" s="2" t="s">
        <v>33</v>
      </c>
      <c r="G4" s="2">
        <f>MAX('Ej 4'!F5:F14)</f>
        <v>97.14</v>
      </c>
    </row>
    <row r="6" spans="1:16" x14ac:dyDescent="0.25">
      <c r="G6" s="117"/>
      <c r="H6" s="117"/>
      <c r="I6" s="117"/>
      <c r="J6" s="117"/>
      <c r="K6" s="117"/>
      <c r="L6" s="117"/>
      <c r="M6" s="117"/>
      <c r="N6" s="117"/>
      <c r="O6" s="117"/>
      <c r="P6" s="117"/>
    </row>
    <row r="7" spans="1:16" x14ac:dyDescent="0.25">
      <c r="G7" s="117"/>
      <c r="H7" s="117"/>
      <c r="I7" s="117"/>
      <c r="J7" s="117"/>
      <c r="K7" s="117"/>
      <c r="L7" s="117"/>
      <c r="M7" s="117"/>
      <c r="N7" s="117"/>
      <c r="O7" s="117"/>
      <c r="P7" s="117"/>
    </row>
    <row r="8" spans="1:16" x14ac:dyDescent="0.25">
      <c r="A8" s="34" t="s">
        <v>62</v>
      </c>
      <c r="G8" s="117"/>
      <c r="H8" s="117"/>
      <c r="I8" s="117"/>
      <c r="J8" s="117"/>
      <c r="K8" s="117"/>
      <c r="L8" s="117"/>
      <c r="M8" s="117"/>
      <c r="N8" s="117"/>
      <c r="O8" s="117"/>
      <c r="P8" s="117"/>
    </row>
    <row r="9" spans="1:16" x14ac:dyDescent="0.25">
      <c r="A9" s="2" t="s">
        <v>142</v>
      </c>
      <c r="D9" s="118">
        <f>MIN('Ej 4'!E5:E14)</f>
        <v>86329.600000000006</v>
      </c>
      <c r="E9" s="2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Ej 1</vt:lpstr>
      <vt:lpstr>Ej 2</vt:lpstr>
      <vt:lpstr>Ej 3</vt:lpstr>
      <vt:lpstr>Ej 4</vt:lpstr>
      <vt:lpstr>Ej 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2017-07-25T23:12:55Z</dcterms:created>
  <dcterms:modified xsi:type="dcterms:W3CDTF">2017-07-25T23:13:21Z</dcterms:modified>
</cp:coreProperties>
</file>