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4115" windowHeight="8010" activeTab="1"/>
  </bookViews>
  <sheets>
    <sheet name="Ritmo de trabajo" sheetId="1" r:id="rId1"/>
    <sheet name="Balance de materiales" sheetId="5" r:id="rId2"/>
    <sheet name="Capacidad" sheetId="2" r:id="rId3"/>
    <sheet name="Resumen capacidad" sheetId="6" r:id="rId4"/>
    <sheet name="Cantidad de puestos o máq." sheetId="7" r:id="rId5"/>
  </sheets>
  <calcPr calcId="145621"/>
</workbook>
</file>

<file path=xl/calcChain.xml><?xml version="1.0" encoding="utf-8"?>
<calcChain xmlns="http://schemas.openxmlformats.org/spreadsheetml/2006/main">
  <c r="C31" i="5" l="1"/>
  <c r="G11" i="6" l="1"/>
  <c r="G10" i="6"/>
  <c r="G9" i="6"/>
  <c r="G8" i="6"/>
  <c r="G7" i="6"/>
  <c r="G6" i="6"/>
  <c r="G5" i="6"/>
  <c r="F7" i="6"/>
  <c r="F6" i="6"/>
  <c r="E10" i="6"/>
  <c r="E9" i="6"/>
  <c r="E8" i="6"/>
  <c r="E7" i="6"/>
  <c r="E6" i="6"/>
  <c r="E5" i="6"/>
  <c r="C7" i="6"/>
  <c r="C6" i="6"/>
  <c r="M13" i="2" l="1"/>
  <c r="K13" i="2"/>
  <c r="I13" i="2"/>
  <c r="H13" i="2"/>
  <c r="F11" i="2"/>
  <c r="F7" i="2"/>
  <c r="F13" i="2"/>
  <c r="C29" i="5" l="1"/>
  <c r="C26" i="5" l="1"/>
  <c r="H7" i="5" s="1"/>
  <c r="D7" i="6"/>
  <c r="H11" i="2"/>
  <c r="I11" i="2" s="1"/>
  <c r="K11" i="2" s="1"/>
  <c r="M11" i="2" s="1"/>
  <c r="D5" i="7" l="1"/>
  <c r="E5" i="7" s="1"/>
  <c r="F5" i="7" l="1"/>
  <c r="G5" i="7" s="1"/>
  <c r="H26" i="2"/>
  <c r="I26" i="2" s="1"/>
  <c r="F11" i="6" l="1"/>
  <c r="F10" i="6"/>
  <c r="F9" i="6"/>
  <c r="F5" i="6"/>
  <c r="D6" i="6"/>
  <c r="D8" i="6"/>
  <c r="D9" i="6"/>
  <c r="D10" i="6"/>
  <c r="D11" i="6"/>
  <c r="D5" i="6"/>
  <c r="C24" i="5"/>
  <c r="C25" i="5"/>
  <c r="C27" i="5"/>
  <c r="C28" i="5"/>
  <c r="C30" i="5"/>
  <c r="H14" i="2" l="1"/>
  <c r="C8" i="6" s="1"/>
  <c r="J14" i="2"/>
  <c r="F8" i="6" l="1"/>
  <c r="H23" i="2"/>
  <c r="I23" i="2" s="1"/>
  <c r="H20" i="2"/>
  <c r="I20" i="2" s="1"/>
  <c r="H17" i="2"/>
  <c r="I17" i="2" l="1"/>
  <c r="C11" i="6"/>
  <c r="I14" i="2"/>
  <c r="F14" i="2"/>
  <c r="H15" i="2"/>
  <c r="H16" i="2"/>
  <c r="H7" i="2"/>
  <c r="I7" i="2" l="1"/>
  <c r="C5" i="6"/>
  <c r="D9" i="7"/>
  <c r="E11" i="6"/>
  <c r="I16" i="2"/>
  <c r="C10" i="6"/>
  <c r="K14" i="2"/>
  <c r="I15" i="2"/>
  <c r="C9" i="6"/>
  <c r="K17" i="2"/>
  <c r="M17" i="2" s="1"/>
  <c r="K16" i="2" l="1"/>
  <c r="K7" i="2"/>
  <c r="K15" i="2"/>
  <c r="M14" i="2"/>
  <c r="D6" i="7"/>
  <c r="E9" i="7"/>
  <c r="F9" i="7" s="1"/>
  <c r="G9" i="7" s="1"/>
  <c r="M15" i="2" l="1"/>
  <c r="D7" i="7"/>
  <c r="M16" i="2"/>
  <c r="D8" i="7"/>
  <c r="E6" i="7"/>
  <c r="F6" i="7" s="1"/>
  <c r="G6" i="7" s="1"/>
  <c r="M7" i="2"/>
  <c r="D3" i="7"/>
  <c r="D4" i="7"/>
  <c r="E8" i="7" l="1"/>
  <c r="F8" i="7" s="1"/>
  <c r="G8" i="7" s="1"/>
  <c r="E3" i="7"/>
  <c r="F3" i="7" s="1"/>
  <c r="G3" i="7" s="1"/>
  <c r="E7" i="7"/>
  <c r="F7" i="7" s="1"/>
  <c r="G7" i="7" s="1"/>
  <c r="E4" i="7"/>
  <c r="F4" i="7" s="1"/>
  <c r="G4" i="7" s="1"/>
</calcChain>
</file>

<file path=xl/sharedStrings.xml><?xml version="1.0" encoding="utf-8"?>
<sst xmlns="http://schemas.openxmlformats.org/spreadsheetml/2006/main" count="151" uniqueCount="92">
  <si>
    <t>Ritmo de trabajo</t>
  </si>
  <si>
    <t>Turno (1)</t>
  </si>
  <si>
    <t>Año completo</t>
  </si>
  <si>
    <t>Feriados</t>
  </si>
  <si>
    <t>Fines de semana</t>
  </si>
  <si>
    <t>Días laborales</t>
  </si>
  <si>
    <t>(-)</t>
  </si>
  <si>
    <t>Horas laborales</t>
  </si>
  <si>
    <t>=</t>
  </si>
  <si>
    <t>x</t>
  </si>
  <si>
    <t>Lunes a viernes</t>
  </si>
  <si>
    <t>Vacaciones</t>
  </si>
  <si>
    <t>Puesto / Máq</t>
  </si>
  <si>
    <t>Inyectora 1</t>
  </si>
  <si>
    <t>Tiempo asignado [seg]</t>
  </si>
  <si>
    <t>Descripcion</t>
  </si>
  <si>
    <t>Inyección de plástico para carrete</t>
  </si>
  <si>
    <t>Inyección de colorante</t>
  </si>
  <si>
    <t>Inyección de plástico para carcasa</t>
  </si>
  <si>
    <t>Inyección de plástico para cubierta</t>
  </si>
  <si>
    <t>Bobinar carrete con alambre de cobre</t>
  </si>
  <si>
    <t>Máq. conformadora del núcleo</t>
  </si>
  <si>
    <t>Conformar núcleo de hierro mediante ensamble de láminas</t>
  </si>
  <si>
    <t>A1</t>
  </si>
  <si>
    <t>Ensamblar núcleo magnético y bobinado</t>
  </si>
  <si>
    <t>A2</t>
  </si>
  <si>
    <t>Lote [unidades]</t>
  </si>
  <si>
    <t>Realizar cableado entre componentes</t>
  </si>
  <si>
    <t>Armar conjunto y colocar en caja</t>
  </si>
  <si>
    <t>Sellar caja con cinta adhesiva</t>
  </si>
  <si>
    <t>A3</t>
  </si>
  <si>
    <t>A4</t>
  </si>
  <si>
    <t>A5</t>
  </si>
  <si>
    <t>Tiempo unitario [seg]</t>
  </si>
  <si>
    <t>Unidades/hora</t>
  </si>
  <si>
    <t>Unidades/año</t>
  </si>
  <si>
    <t>hs</t>
  </si>
  <si>
    <t>días</t>
  </si>
  <si>
    <t xml:space="preserve"> días</t>
  </si>
  <si>
    <t>A</t>
  </si>
  <si>
    <t>B</t>
  </si>
  <si>
    <t>C</t>
  </si>
  <si>
    <t>D</t>
  </si>
  <si>
    <t>E</t>
  </si>
  <si>
    <t>F</t>
  </si>
  <si>
    <t>Sección</t>
  </si>
  <si>
    <t>Programa anual de producción</t>
  </si>
  <si>
    <t>% Aprovechamiento</t>
  </si>
  <si>
    <t>Rend. Operativo</t>
  </si>
  <si>
    <t>Capacidad real</t>
  </si>
  <si>
    <t>Balancín 1</t>
  </si>
  <si>
    <t>El análisis se realiza para la línea de timbre "Zumbador", que ha sido tomado como producto equivalente por acercarse a los promedio de las 3 líneas que trabajará la empresa.</t>
  </si>
  <si>
    <t>Bobinadora</t>
  </si>
  <si>
    <t>Corte de chapa</t>
  </si>
  <si>
    <t>Conformación de chapa</t>
  </si>
  <si>
    <t>Materia prima</t>
  </si>
  <si>
    <t>Poliestireno</t>
  </si>
  <si>
    <t>Polipropileno</t>
  </si>
  <si>
    <t>Chapa</t>
  </si>
  <si>
    <t>Cobre</t>
  </si>
  <si>
    <t>Tornillos</t>
  </si>
  <si>
    <t>Equivalen a 11 meses laborales aprox.</t>
  </si>
  <si>
    <t>[u/año]</t>
  </si>
  <si>
    <t>Cantidad a vender en estado de régimen</t>
  </si>
  <si>
    <t>Balance de materiales</t>
  </si>
  <si>
    <t>Desperdicios No Recuperables</t>
  </si>
  <si>
    <t>%</t>
  </si>
  <si>
    <t>Consumo unitario de MP</t>
  </si>
  <si>
    <t>Consumo</t>
  </si>
  <si>
    <t>Consumo anual de MP</t>
  </si>
  <si>
    <t>Secciones Operativas</t>
  </si>
  <si>
    <t>Capacidad teórica [puesto/año]</t>
  </si>
  <si>
    <t>Hs activas por año</t>
  </si>
  <si>
    <t>Capacidad teórica [puesto/hora]</t>
  </si>
  <si>
    <t>Capacidad real [puesto/año]</t>
  </si>
  <si>
    <t>Considerando 1 máquina tipo u operario por cada sección.</t>
  </si>
  <si>
    <t>Programación anual</t>
  </si>
  <si>
    <t>Cantidad de puestos/máq necesarias</t>
  </si>
  <si>
    <t>Capacidad real [sección/año]</t>
  </si>
  <si>
    <t>CUELLO DE BOTELLA</t>
  </si>
  <si>
    <t>Cuadro de Capacidades</t>
  </si>
  <si>
    <t>G</t>
  </si>
  <si>
    <t>Desperdicio en corte de chapa</t>
  </si>
  <si>
    <t>Cable</t>
  </si>
  <si>
    <t>Unidad</t>
  </si>
  <si>
    <t>[kg]</t>
  </si>
  <si>
    <t>[m]</t>
  </si>
  <si>
    <t>unidad</t>
  </si>
  <si>
    <t>Agujereadora</t>
  </si>
  <si>
    <t>Realización de agujeros en las chapas dobladas</t>
  </si>
  <si>
    <t>Láminas E-I</t>
  </si>
  <si>
    <t>Caja de cartón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</si>
</sst>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9" tint="-0.249977111117893"/>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52">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0" fillId="0" borderId="4" xfId="0" applyBorder="1"/>
    <xf numFmtId="0" fontId="0" fillId="0" borderId="5" xfId="0" applyBorder="1"/>
    <xf numFmtId="0" fontId="0" fillId="0" borderId="8" xfId="0" applyBorder="1"/>
    <xf numFmtId="0" fontId="0" fillId="0" borderId="10" xfId="0" applyBorder="1"/>
    <xf numFmtId="0" fontId="1" fillId="0" borderId="11" xfId="0" applyFont="1" applyBorder="1" applyAlignment="1">
      <alignment horizontal="center" vertical="center"/>
    </xf>
    <xf numFmtId="0" fontId="0" fillId="0" borderId="16" xfId="0" applyBorder="1"/>
    <xf numFmtId="0" fontId="1" fillId="0" borderId="6" xfId="0" applyFont="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vertical="center"/>
    </xf>
    <xf numFmtId="0" fontId="1" fillId="2" borderId="17" xfId="0" applyFont="1" applyFill="1" applyBorder="1" applyAlignment="1">
      <alignment horizontal="center" vertical="center"/>
    </xf>
    <xf numFmtId="0" fontId="1" fillId="2" borderId="16" xfId="0" applyFont="1" applyFill="1" applyBorder="1"/>
    <xf numFmtId="0" fontId="1" fillId="2" borderId="18" xfId="0" applyFont="1" applyFill="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xf>
    <xf numFmtId="1" fontId="0" fillId="0" borderId="4" xfId="0" applyNumberFormat="1" applyBorder="1" applyAlignment="1">
      <alignment horizontal="center" vertical="center"/>
    </xf>
    <xf numFmtId="3" fontId="0" fillId="0" borderId="4" xfId="0" applyNumberFormat="1" applyBorder="1" applyAlignment="1">
      <alignment horizontal="center" vertical="center"/>
    </xf>
    <xf numFmtId="9" fontId="0" fillId="0" borderId="4" xfId="0" applyNumberFormat="1"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xf>
    <xf numFmtId="10" fontId="0" fillId="0" borderId="9" xfId="0" applyNumberForma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xf>
    <xf numFmtId="0" fontId="0" fillId="0" borderId="11" xfId="0" applyBorder="1" applyAlignment="1">
      <alignment horizontal="center" vertical="center"/>
    </xf>
    <xf numFmtId="3" fontId="0" fillId="0" borderId="11" xfId="0" applyNumberForma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3" fontId="0" fillId="0" borderId="14" xfId="0" applyNumberFormat="1" applyBorder="1" applyAlignment="1">
      <alignment horizontal="center" vertical="center"/>
    </xf>
    <xf numFmtId="9" fontId="0" fillId="0" borderId="14" xfId="0" applyNumberFormat="1" applyBorder="1" applyAlignment="1">
      <alignment horizontal="center" vertical="center"/>
    </xf>
    <xf numFmtId="0" fontId="1" fillId="4" borderId="21"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23" xfId="0" applyFont="1" applyFill="1" applyBorder="1" applyAlignment="1">
      <alignment horizontal="center" vertical="center"/>
    </xf>
    <xf numFmtId="3" fontId="0" fillId="0" borderId="14" xfId="0" applyNumberFormat="1" applyBorder="1" applyAlignment="1">
      <alignment horizontal="center" vertical="center"/>
    </xf>
    <xf numFmtId="3" fontId="0" fillId="0" borderId="4" xfId="0" applyNumberFormat="1" applyBorder="1" applyAlignment="1">
      <alignment horizontal="center" vertical="center"/>
    </xf>
    <xf numFmtId="9" fontId="0" fillId="0" borderId="4" xfId="0" applyNumberFormat="1" applyBorder="1" applyAlignment="1">
      <alignment horizontal="center" vertical="center"/>
    </xf>
    <xf numFmtId="10" fontId="0" fillId="0" borderId="9" xfId="0" applyNumberFormat="1" applyBorder="1" applyAlignment="1">
      <alignment horizontal="center" vertical="center"/>
    </xf>
    <xf numFmtId="0" fontId="0" fillId="0" borderId="8" xfId="0" applyBorder="1" applyAlignment="1">
      <alignment horizontal="center" vertical="center"/>
    </xf>
    <xf numFmtId="3" fontId="1" fillId="2" borderId="29" xfId="0" applyNumberFormat="1" applyFont="1" applyFill="1" applyBorder="1"/>
    <xf numFmtId="0" fontId="1" fillId="2" borderId="30" xfId="0" applyFont="1" applyFill="1" applyBorder="1"/>
    <xf numFmtId="0" fontId="0" fillId="0" borderId="31" xfId="0" applyBorder="1" applyAlignment="1">
      <alignment horizontal="center" vertical="center"/>
    </xf>
    <xf numFmtId="0" fontId="1" fillId="7" borderId="27" xfId="0" applyFont="1" applyFill="1"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3" fontId="0" fillId="0" borderId="9" xfId="0" applyNumberFormat="1" applyBorder="1" applyAlignment="1">
      <alignment horizontal="center" vertical="center"/>
    </xf>
    <xf numFmtId="9" fontId="0" fillId="0" borderId="11" xfId="0" applyNumberFormat="1" applyBorder="1" applyAlignment="1">
      <alignment horizontal="center" vertical="center"/>
    </xf>
    <xf numFmtId="3" fontId="0" fillId="0" borderId="12" xfId="0" applyNumberFormat="1" applyBorder="1" applyAlignment="1">
      <alignment horizontal="center" vertical="center"/>
    </xf>
    <xf numFmtId="3" fontId="0" fillId="0" borderId="15" xfId="0" applyNumberFormat="1" applyBorder="1" applyAlignment="1">
      <alignment horizontal="center" vertical="center"/>
    </xf>
    <xf numFmtId="0" fontId="1" fillId="9" borderId="21" xfId="0" applyFont="1" applyFill="1" applyBorder="1" applyAlignment="1">
      <alignment horizontal="center" vertical="center"/>
    </xf>
    <xf numFmtId="0" fontId="1" fillId="9" borderId="22" xfId="0" applyFont="1" applyFill="1" applyBorder="1" applyAlignment="1">
      <alignment horizontal="center" vertical="center"/>
    </xf>
    <xf numFmtId="0" fontId="1" fillId="9" borderId="23" xfId="0" applyFont="1" applyFill="1" applyBorder="1" applyAlignment="1">
      <alignment horizontal="center" vertical="center"/>
    </xf>
    <xf numFmtId="0" fontId="0" fillId="0" borderId="0" xfId="0" applyAlignment="1">
      <alignment horizontal="left"/>
    </xf>
    <xf numFmtId="0" fontId="0" fillId="0" borderId="4" xfId="0" applyBorder="1" applyAlignment="1">
      <alignment horizontal="center" vertical="center"/>
    </xf>
    <xf numFmtId="10" fontId="0" fillId="0" borderId="9" xfId="0" applyNumberFormat="1" applyBorder="1" applyAlignment="1">
      <alignment horizontal="center" vertical="center"/>
    </xf>
    <xf numFmtId="3" fontId="0" fillId="0" borderId="4" xfId="0" applyNumberFormat="1" applyBorder="1" applyAlignment="1">
      <alignment horizontal="center" vertical="center"/>
    </xf>
    <xf numFmtId="0" fontId="1" fillId="9" borderId="36" xfId="0" applyFont="1" applyFill="1" applyBorder="1" applyAlignment="1">
      <alignment horizontal="center" vertical="center"/>
    </xf>
    <xf numFmtId="3" fontId="0" fillId="0" borderId="37" xfId="0" applyNumberFormat="1" applyBorder="1" applyAlignment="1">
      <alignment horizontal="center" vertical="center"/>
    </xf>
    <xf numFmtId="3" fontId="4" fillId="0" borderId="0" xfId="0" applyNumberFormat="1" applyFont="1" applyAlignment="1">
      <alignment horizontal="center"/>
    </xf>
    <xf numFmtId="0" fontId="4" fillId="0" borderId="0" xfId="0" applyFont="1"/>
    <xf numFmtId="0" fontId="1" fillId="2" borderId="27" xfId="0" applyFont="1" applyFill="1" applyBorder="1" applyAlignment="1">
      <alignment horizontal="center" vertical="center"/>
    </xf>
    <xf numFmtId="0" fontId="1" fillId="7" borderId="41" xfId="0" applyFont="1" applyFill="1" applyBorder="1" applyAlignment="1">
      <alignment horizontal="center" vertical="center"/>
    </xf>
    <xf numFmtId="0" fontId="0" fillId="0" borderId="30" xfId="0" applyBorder="1" applyAlignment="1">
      <alignment horizontal="center" vertical="center"/>
    </xf>
    <xf numFmtId="3" fontId="0" fillId="0" borderId="32" xfId="0" applyNumberFormat="1" applyBorder="1" applyAlignment="1">
      <alignment horizontal="center" vertical="center"/>
    </xf>
    <xf numFmtId="3" fontId="0" fillId="0" borderId="33" xfId="0" applyNumberFormat="1" applyBorder="1" applyAlignment="1">
      <alignment horizontal="center" vertical="center"/>
    </xf>
    <xf numFmtId="3" fontId="0" fillId="0" borderId="14" xfId="0" applyNumberForma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9" fontId="0" fillId="0" borderId="14" xfId="0" applyNumberFormat="1" applyBorder="1" applyAlignment="1">
      <alignment horizontal="center" vertical="center"/>
    </xf>
    <xf numFmtId="10" fontId="0" fillId="0" borderId="15" xfId="0" applyNumberFormat="1" applyBorder="1" applyAlignment="1">
      <alignment horizontal="center" vertical="center"/>
    </xf>
    <xf numFmtId="4" fontId="0" fillId="0" borderId="14" xfId="0" applyNumberFormat="1" applyBorder="1" applyAlignment="1">
      <alignment horizontal="center" vertical="center"/>
    </xf>
    <xf numFmtId="0" fontId="1" fillId="7" borderId="3" xfId="0" applyFont="1" applyFill="1" applyBorder="1" applyAlignment="1">
      <alignment horizontal="center" vertical="center"/>
    </xf>
    <xf numFmtId="9" fontId="0" fillId="0" borderId="42" xfId="0" applyNumberFormat="1" applyBorder="1" applyAlignment="1">
      <alignment horizontal="center" vertical="center"/>
    </xf>
    <xf numFmtId="9" fontId="0" fillId="0" borderId="43" xfId="0" applyNumberFormat="1" applyBorder="1" applyAlignment="1">
      <alignment horizontal="center" vertical="center"/>
    </xf>
    <xf numFmtId="0" fontId="0" fillId="0" borderId="10" xfId="0" applyFill="1" applyBorder="1" applyAlignment="1">
      <alignment horizontal="center" vertical="center"/>
    </xf>
    <xf numFmtId="3" fontId="0" fillId="0" borderId="11" xfId="0" applyNumberFormat="1" applyFill="1" applyBorder="1" applyAlignment="1">
      <alignment horizontal="center" vertical="center"/>
    </xf>
    <xf numFmtId="3" fontId="0" fillId="0" borderId="38" xfId="0" applyNumberFormat="1" applyFill="1" applyBorder="1" applyAlignment="1">
      <alignment horizontal="center" vertical="center"/>
    </xf>
    <xf numFmtId="10" fontId="0" fillId="0" borderId="12" xfId="0" applyNumberFormat="1" applyFill="1" applyBorder="1" applyAlignment="1">
      <alignment horizontal="center" vertical="center"/>
    </xf>
    <xf numFmtId="0" fontId="0" fillId="10" borderId="5" xfId="0" applyFill="1" applyBorder="1" applyAlignment="1">
      <alignment horizontal="center" vertical="center"/>
    </xf>
    <xf numFmtId="3" fontId="0" fillId="10" borderId="6" xfId="0" applyNumberFormat="1" applyFill="1" applyBorder="1" applyAlignment="1">
      <alignment horizontal="center" vertical="center"/>
    </xf>
    <xf numFmtId="3" fontId="0" fillId="10" borderId="39" xfId="0" applyNumberFormat="1" applyFill="1" applyBorder="1" applyAlignment="1">
      <alignment horizontal="center" vertical="center"/>
    </xf>
    <xf numFmtId="10" fontId="0" fillId="10" borderId="7" xfId="0" applyNumberFormat="1" applyFill="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20" xfId="0" applyFont="1" applyBorder="1" applyAlignment="1">
      <alignment horizontal="center" vertical="center"/>
    </xf>
    <xf numFmtId="0" fontId="1" fillId="0" borderId="19" xfId="0" applyFont="1" applyBorder="1" applyAlignment="1">
      <alignment horizontal="center" vertical="center"/>
    </xf>
    <xf numFmtId="0" fontId="0" fillId="0" borderId="17" xfId="0" applyBorder="1" applyAlignment="1">
      <alignment horizontal="center" vertical="center"/>
    </xf>
    <xf numFmtId="0" fontId="0" fillId="6" borderId="0" xfId="0" applyFill="1" applyAlignment="1"/>
    <xf numFmtId="0" fontId="1" fillId="8" borderId="28" xfId="0" applyFont="1" applyFill="1" applyBorder="1" applyAlignment="1"/>
    <xf numFmtId="0" fontId="1" fillId="8" borderId="29" xfId="0" applyFont="1" applyFill="1" applyBorder="1" applyAlignment="1"/>
    <xf numFmtId="0" fontId="1" fillId="8" borderId="30" xfId="0" applyFont="1" applyFill="1" applyBorder="1" applyAlignment="1"/>
    <xf numFmtId="0" fontId="4" fillId="9" borderId="28" xfId="0" applyFont="1" applyFill="1" applyBorder="1" applyAlignment="1">
      <alignment horizontal="center" vertical="center"/>
    </xf>
    <xf numFmtId="0" fontId="4" fillId="9" borderId="29" xfId="0" applyFont="1" applyFill="1" applyBorder="1" applyAlignment="1">
      <alignment horizontal="center" vertical="center"/>
    </xf>
    <xf numFmtId="0" fontId="0" fillId="0" borderId="30" xfId="0" applyBorder="1" applyAlignment="1"/>
    <xf numFmtId="0" fontId="4" fillId="9" borderId="1" xfId="0" applyFont="1" applyFill="1" applyBorder="1" applyAlignment="1">
      <alignment horizontal="center" vertical="center"/>
    </xf>
    <xf numFmtId="0" fontId="4" fillId="9" borderId="3" xfId="0" applyFont="1" applyFill="1" applyBorder="1" applyAlignment="1">
      <alignment horizontal="center" vertical="center"/>
    </xf>
    <xf numFmtId="0" fontId="2" fillId="0" borderId="0" xfId="0" applyFont="1" applyAlignment="1"/>
    <xf numFmtId="0" fontId="0" fillId="0" borderId="0" xfId="0" applyAlignment="1"/>
    <xf numFmtId="3"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10" fontId="0" fillId="0" borderId="9" xfId="0" applyNumberFormat="1"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26" xfId="0" applyBorder="1" applyAlignment="1">
      <alignment horizontal="center" vertical="center"/>
    </xf>
    <xf numFmtId="0" fontId="0" fillId="0" borderId="19" xfId="0" applyBorder="1" applyAlignment="1">
      <alignment horizontal="center" vertical="center"/>
    </xf>
    <xf numFmtId="1" fontId="0" fillId="0" borderId="26" xfId="0" applyNumberFormat="1" applyBorder="1" applyAlignment="1">
      <alignment horizontal="center" vertical="center"/>
    </xf>
    <xf numFmtId="1" fontId="0" fillId="0" borderId="19" xfId="0" applyNumberFormat="1" applyBorder="1" applyAlignment="1">
      <alignment horizontal="center" vertical="center"/>
    </xf>
    <xf numFmtId="1" fontId="0" fillId="0" borderId="14" xfId="0" applyNumberFormat="1" applyBorder="1" applyAlignment="1">
      <alignment horizontal="center" vertical="center"/>
    </xf>
    <xf numFmtId="3" fontId="0" fillId="0" borderId="26" xfId="0" applyNumberFormat="1" applyBorder="1" applyAlignment="1">
      <alignment horizontal="center" vertical="center"/>
    </xf>
    <xf numFmtId="3" fontId="0" fillId="0" borderId="19" xfId="0" applyNumberFormat="1" applyBorder="1" applyAlignment="1">
      <alignment horizontal="center" vertical="center"/>
    </xf>
    <xf numFmtId="3" fontId="0" fillId="0" borderId="14" xfId="0" applyNumberFormat="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3" fillId="2" borderId="29" xfId="0" applyFont="1" applyFill="1" applyBorder="1" applyAlignment="1"/>
    <xf numFmtId="0" fontId="3" fillId="2" borderId="30" xfId="0" applyFont="1" applyFill="1" applyBorder="1" applyAlignment="1"/>
    <xf numFmtId="0" fontId="0" fillId="5" borderId="0" xfId="0" applyFill="1" applyAlignment="1"/>
    <xf numFmtId="0" fontId="0" fillId="0" borderId="14" xfId="0" applyBorder="1" applyAlignment="1">
      <alignment horizontal="center" vertical="center"/>
    </xf>
    <xf numFmtId="10" fontId="0" fillId="0" borderId="40" xfId="0" applyNumberFormat="1" applyBorder="1" applyAlignment="1">
      <alignment horizontal="center" vertical="center"/>
    </xf>
    <xf numFmtId="0" fontId="0" fillId="0" borderId="15" xfId="0" applyBorder="1" applyAlignment="1">
      <alignment horizontal="center" vertical="center"/>
    </xf>
    <xf numFmtId="4" fontId="0" fillId="0" borderId="26" xfId="0" applyNumberFormat="1" applyBorder="1" applyAlignment="1">
      <alignment horizontal="center" vertical="center"/>
    </xf>
    <xf numFmtId="4" fontId="0" fillId="0" borderId="14" xfId="0" applyNumberFormat="1" applyBorder="1" applyAlignment="1">
      <alignment horizontal="center" vertical="center"/>
    </xf>
    <xf numFmtId="9" fontId="0" fillId="0" borderId="26" xfId="0" applyNumberFormat="1" applyBorder="1" applyAlignment="1">
      <alignment horizontal="center" vertical="center"/>
    </xf>
    <xf numFmtId="0" fontId="0" fillId="0" borderId="44" xfId="0" applyBorder="1" applyAlignment="1">
      <alignment horizontal="center" vertical="center"/>
    </xf>
    <xf numFmtId="0" fontId="0" fillId="0" borderId="25" xfId="0" applyBorder="1" applyAlignment="1">
      <alignment horizontal="center" vertical="center"/>
    </xf>
    <xf numFmtId="0" fontId="0" fillId="0" borderId="13" xfId="0" applyBorder="1" applyAlignment="1">
      <alignment horizontal="center" vertical="center"/>
    </xf>
    <xf numFmtId="0" fontId="0" fillId="0" borderId="24" xfId="0" applyBorder="1" applyAlignment="1">
      <alignment horizontal="center" vertical="center"/>
    </xf>
    <xf numFmtId="2" fontId="0" fillId="0" borderId="20" xfId="0" applyNumberFormat="1" applyBorder="1" applyAlignment="1">
      <alignment horizontal="center" vertical="center"/>
    </xf>
    <xf numFmtId="2" fontId="0" fillId="0" borderId="19" xfId="0" applyNumberFormat="1" applyBorder="1" applyAlignment="1">
      <alignment horizontal="center" vertical="center"/>
    </xf>
    <xf numFmtId="3" fontId="0" fillId="0" borderId="20" xfId="0" applyNumberFormat="1" applyBorder="1" applyAlignment="1">
      <alignment horizontal="center" vertical="center"/>
    </xf>
    <xf numFmtId="3" fontId="0" fillId="0" borderId="11" xfId="0" applyNumberFormat="1" applyBorder="1" applyAlignment="1">
      <alignment horizontal="center" vertical="center"/>
    </xf>
    <xf numFmtId="9" fontId="0" fillId="0" borderId="4" xfId="0" applyNumberFormat="1" applyBorder="1" applyAlignment="1">
      <alignment horizontal="center" vertical="center"/>
    </xf>
    <xf numFmtId="3" fontId="0" fillId="0" borderId="17" xfId="0" applyNumberFormat="1" applyBorder="1" applyAlignment="1">
      <alignment horizontal="center" vertical="center"/>
    </xf>
    <xf numFmtId="2" fontId="0" fillId="0" borderId="24" xfId="0" applyNumberFormat="1" applyBorder="1" applyAlignment="1">
      <alignment horizontal="center" vertical="center"/>
    </xf>
    <xf numFmtId="1" fontId="0" fillId="0" borderId="17" xfId="0" applyNumberFormat="1" applyBorder="1" applyAlignment="1">
      <alignment horizontal="center" vertical="center"/>
    </xf>
    <xf numFmtId="2" fontId="0" fillId="0" borderId="16" xfId="0" applyNumberFormat="1" applyBorder="1" applyAlignment="1">
      <alignment horizontal="center" vertical="center"/>
    </xf>
    <xf numFmtId="10" fontId="0" fillId="0" borderId="45" xfId="0" applyNumberFormat="1" applyBorder="1" applyAlignment="1">
      <alignment horizontal="center" vertical="center"/>
    </xf>
    <xf numFmtId="10" fontId="0" fillId="0" borderId="46" xfId="0" applyNumberFormat="1" applyBorder="1" applyAlignment="1">
      <alignment horizontal="center" vertical="center"/>
    </xf>
    <xf numFmtId="0" fontId="0" fillId="0" borderId="46" xfId="0" applyBorder="1" applyAlignment="1">
      <alignment horizontal="center" vertical="center"/>
    </xf>
    <xf numFmtId="1" fontId="0" fillId="0" borderId="20" xfId="0" applyNumberFormat="1" applyBorder="1" applyAlignment="1">
      <alignment horizontal="center" vertical="center"/>
    </xf>
    <xf numFmtId="9" fontId="0" fillId="0" borderId="20" xfId="0" applyNumberFormat="1" applyBorder="1" applyAlignment="1">
      <alignment horizontal="center" vertical="center"/>
    </xf>
    <xf numFmtId="9" fontId="0" fillId="0" borderId="19" xfId="0" applyNumberFormat="1" applyBorder="1" applyAlignment="1">
      <alignment horizontal="center" vertical="center"/>
    </xf>
    <xf numFmtId="0" fontId="0" fillId="6" borderId="0" xfId="0" applyFill="1" applyAlignment="1">
      <alignment horizontal="left" vertical="center"/>
    </xf>
    <xf numFmtId="0" fontId="0" fillId="6" borderId="0" xfId="0" applyFill="1" applyAlignment="1">
      <alignment horizontal="left"/>
    </xf>
    <xf numFmtId="0" fontId="0" fillId="0" borderId="0" xfId="0" applyAlignment="1">
      <alignment horizontal="left"/>
    </xf>
  </cellXfs>
  <cellStyles count="1">
    <cellStyle name="Normal"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276225</xdr:colOff>
      <xdr:row>30</xdr:row>
      <xdr:rowOff>114300</xdr:rowOff>
    </xdr:from>
    <xdr:to>
      <xdr:col>8</xdr:col>
      <xdr:colOff>504825</xdr:colOff>
      <xdr:row>34</xdr:row>
      <xdr:rowOff>104775</xdr:rowOff>
    </xdr:to>
    <xdr:sp macro="" textlink="">
      <xdr:nvSpPr>
        <xdr:cNvPr id="2" name="1 CuadroTexto"/>
        <xdr:cNvSpPr txBox="1"/>
      </xdr:nvSpPr>
      <xdr:spPr>
        <a:xfrm>
          <a:off x="276225" y="5638800"/>
          <a:ext cx="11563350" cy="7524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100" u="sng"/>
            <a:t>Nota 1</a:t>
          </a:r>
        </a:p>
        <a:p>
          <a:r>
            <a:rPr lang="es-AR" sz="1100"/>
            <a:t>El rendimiento de los operarios que ejecutan e lcableado y montaje del dispositivo tienen asignada la capacidad máxima puesto que los tiempos ya</a:t>
          </a:r>
          <a:r>
            <a:rPr lang="es-AR" sz="1100" baseline="0"/>
            <a:t> </a:t>
          </a:r>
          <a:r>
            <a:rPr lang="es-AR" sz="1100"/>
            <a:t>han sido</a:t>
          </a:r>
          <a:r>
            <a:rPr lang="es-AR" sz="1100" baseline="0"/>
            <a:t> asignados en base a su capacidad real.</a:t>
          </a:r>
          <a:endParaRPr lang="es-AR" sz="1100"/>
        </a:p>
        <a:p>
          <a:r>
            <a:rPr lang="es-AR" sz="1100"/>
            <a:t>Por el contrario, se asigna un rendimiento a los demás puestos ya que no fueron considerados los tiempos de carga, descarga y demás excesos por causa</a:t>
          </a:r>
          <a:r>
            <a:rPr lang="es-AR" sz="1100" baseline="0"/>
            <a:t> (preparación de la inyectora, etc.)</a:t>
          </a:r>
          <a:endParaRPr lang="es-AR" sz="1100"/>
        </a:p>
      </xdr:txBody>
    </xdr:sp>
    <xdr:clientData/>
  </xdr:twoCellAnchor>
  <xdr:twoCellAnchor>
    <xdr:from>
      <xdr:col>1</xdr:col>
      <xdr:colOff>281668</xdr:colOff>
      <xdr:row>35</xdr:row>
      <xdr:rowOff>63952</xdr:rowOff>
    </xdr:from>
    <xdr:to>
      <xdr:col>8</xdr:col>
      <xdr:colOff>510268</xdr:colOff>
      <xdr:row>46</xdr:row>
      <xdr:rowOff>9525</xdr:rowOff>
    </xdr:to>
    <xdr:sp macro="" textlink="">
      <xdr:nvSpPr>
        <xdr:cNvPr id="3" name="2 CuadroTexto"/>
        <xdr:cNvSpPr txBox="1"/>
      </xdr:nvSpPr>
      <xdr:spPr>
        <a:xfrm>
          <a:off x="576943" y="6598102"/>
          <a:ext cx="13039725" cy="2041073"/>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100" u="sng"/>
            <a:t>Nota 2</a:t>
          </a:r>
        </a:p>
        <a:p>
          <a:r>
            <a:rPr lang="es-AR" sz="1100" u="none"/>
            <a:t>Con respecto</a:t>
          </a:r>
          <a:r>
            <a:rPr lang="es-AR" sz="1100" u="none" baseline="0"/>
            <a:t> a los aprovechamientos:</a:t>
          </a:r>
        </a:p>
        <a:p>
          <a:r>
            <a:rPr lang="es-AR" sz="1100" u="none" baseline="0"/>
            <a:t>Obtenemos un 67% en los puestos de montaje, es decir capacidad ociosa, porque la cantidad (4) ha sido dispuesta contemplando las 3 líneas y las 100.000 unidades programadas no son en su totalidad del tipo "Zumbador". El principal motivo de la cantidad de puestos elegida para esta sección es el tiempo  (280 segundos) que lleva la soldadura de componentes a la plaqueta en la línea "Ding Dong", sin embargo la misma no se aproxima al promedio (pensemos que también tenemos la línea "Campanilla") y por eso no fue elegida para el análisis.</a:t>
          </a:r>
        </a:p>
        <a:p>
          <a:r>
            <a:rPr lang="es-AR" sz="1100" u="none"/>
            <a:t>Deberíamos</a:t>
          </a:r>
          <a:r>
            <a:rPr lang="es-AR" sz="1100" u="none" baseline="0"/>
            <a:t> pensar que un puesto sería suficiente para esta línea (Zumbador) si se dedicara exclusivamente (no es la modalidad de trabajo adoptada) y los tres restantes repartidos entre las otras dos líneas.</a:t>
          </a:r>
        </a:p>
        <a:p>
          <a:endParaRPr lang="es-AR" sz="1100" u="none" baseline="0"/>
        </a:p>
        <a:p>
          <a:r>
            <a:rPr lang="es-AR" sz="1100" u="none"/>
            <a:t>En la secciones C, D y</a:t>
          </a:r>
          <a:r>
            <a:rPr lang="es-AR" sz="1100" u="none" baseline="0"/>
            <a:t> E se aplica la modalidad de tareas múltiples, varias máquinas - un solo operario, y los aprovechamientos resultan bajos (salvo en la bobinadora) porque se utilizan según necesidad, y no las 8 horas de la jornada.</a:t>
          </a:r>
        </a:p>
        <a:p>
          <a:endParaRPr lang="es-AR" sz="1100" u="none" baseline="0"/>
        </a:p>
        <a:p>
          <a:r>
            <a:rPr lang="es-AR" sz="1100" u="none" baseline="0"/>
            <a:t>Lo mismo sucede con las inyectoras, son empleadas según necesidad aunque su capacidad es mucho más grande.</a:t>
          </a:r>
          <a:endParaRPr lang="es-AR" sz="1100" u="non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628651</xdr:colOff>
      <xdr:row>10</xdr:row>
      <xdr:rowOff>93517</xdr:rowOff>
    </xdr:from>
    <xdr:to>
      <xdr:col>5</xdr:col>
      <xdr:colOff>1704975</xdr:colOff>
      <xdr:row>11</xdr:row>
      <xdr:rowOff>150668</xdr:rowOff>
    </xdr:to>
    <xdr:sp macro="" textlink="">
      <xdr:nvSpPr>
        <xdr:cNvPr id="2" name="1 CuadroTexto"/>
        <xdr:cNvSpPr txBox="1"/>
      </xdr:nvSpPr>
      <xdr:spPr>
        <a:xfrm>
          <a:off x="2152651" y="1960417"/>
          <a:ext cx="6543674" cy="247651"/>
        </a:xfrm>
        <a:prstGeom prst="rect">
          <a:avLst/>
        </a:prstGeom>
        <a:solidFill>
          <a:schemeClr val="lt1"/>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AR" sz="1100"/>
            <a:t>Capacidad máxima de línea con</a:t>
          </a:r>
          <a:r>
            <a:rPr lang="es-AR" sz="1100" baseline="0"/>
            <a:t> la sección de inyección funcionando al 100% = </a:t>
          </a:r>
          <a:r>
            <a:rPr lang="es-AR" sz="1100" b="1" baseline="0"/>
            <a:t>131.540 timbres/año</a:t>
          </a:r>
          <a:endParaRPr lang="es-AR" sz="11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1"/>
  <sheetViews>
    <sheetView workbookViewId="0">
      <selection activeCell="H10" sqref="H10"/>
    </sheetView>
  </sheetViews>
  <sheetFormatPr baseColWidth="10" defaultRowHeight="15" x14ac:dyDescent="0.25"/>
  <cols>
    <col min="1" max="1" width="2.85546875" customWidth="1"/>
    <col min="2" max="2" width="15.7109375" bestFit="1" customWidth="1"/>
    <col min="3" max="3" width="4.140625" customWidth="1"/>
    <col min="4" max="4" width="5.5703125" customWidth="1"/>
    <col min="5" max="5" width="4.85546875" customWidth="1"/>
    <col min="6" max="6" width="4.140625" customWidth="1"/>
    <col min="7" max="7" width="14.5703125" bestFit="1" customWidth="1"/>
  </cols>
  <sheetData>
    <row r="1" spans="2:7" ht="11.25" customHeight="1" thickBot="1" x14ac:dyDescent="0.3"/>
    <row r="2" spans="2:7" ht="15.75" thickBot="1" x14ac:dyDescent="0.3">
      <c r="B2" s="88" t="s">
        <v>0</v>
      </c>
      <c r="C2" s="89"/>
      <c r="D2" s="90"/>
    </row>
    <row r="3" spans="2:7" x14ac:dyDescent="0.25">
      <c r="B3" s="4" t="s">
        <v>2</v>
      </c>
      <c r="C3" s="91" t="s">
        <v>6</v>
      </c>
      <c r="D3" s="10">
        <v>365</v>
      </c>
      <c r="E3" s="1" t="s">
        <v>38</v>
      </c>
    </row>
    <row r="4" spans="2:7" x14ac:dyDescent="0.25">
      <c r="B4" s="5" t="s">
        <v>3</v>
      </c>
      <c r="C4" s="92"/>
      <c r="D4" s="11">
        <v>14</v>
      </c>
      <c r="E4" s="1" t="s">
        <v>38</v>
      </c>
    </row>
    <row r="5" spans="2:7" x14ac:dyDescent="0.25">
      <c r="B5" s="5" t="s">
        <v>4</v>
      </c>
      <c r="C5" s="92"/>
      <c r="D5" s="11">
        <v>106</v>
      </c>
      <c r="E5" s="1" t="s">
        <v>38</v>
      </c>
    </row>
    <row r="6" spans="2:7" ht="15.75" thickBot="1" x14ac:dyDescent="0.3">
      <c r="B6" s="8" t="s">
        <v>11</v>
      </c>
      <c r="C6" s="93"/>
      <c r="D6" s="13">
        <v>15</v>
      </c>
      <c r="E6" s="1" t="s">
        <v>38</v>
      </c>
    </row>
    <row r="7" spans="2:7" x14ac:dyDescent="0.25">
      <c r="B7" s="4" t="s">
        <v>5</v>
      </c>
      <c r="C7" s="9" t="s">
        <v>8</v>
      </c>
      <c r="D7" s="10">
        <v>230</v>
      </c>
      <c r="E7" s="1" t="s">
        <v>37</v>
      </c>
    </row>
    <row r="8" spans="2:7" ht="15.75" thickBot="1" x14ac:dyDescent="0.3">
      <c r="B8" s="6" t="s">
        <v>1</v>
      </c>
      <c r="C8" s="7" t="s">
        <v>9</v>
      </c>
      <c r="D8" s="12">
        <v>8</v>
      </c>
      <c r="E8" s="1" t="s">
        <v>36</v>
      </c>
      <c r="G8" s="3" t="s">
        <v>10</v>
      </c>
    </row>
    <row r="9" spans="2:7" ht="15.75" thickBot="1" x14ac:dyDescent="0.3">
      <c r="B9" s="15" t="s">
        <v>7</v>
      </c>
      <c r="C9" s="14" t="s">
        <v>8</v>
      </c>
      <c r="D9" s="16">
        <v>1840</v>
      </c>
      <c r="E9" s="2" t="s">
        <v>36</v>
      </c>
    </row>
    <row r="11" spans="2:7" x14ac:dyDescent="0.25">
      <c r="B11" s="94" t="s">
        <v>61</v>
      </c>
      <c r="C11" s="94"/>
      <c r="D11" s="94"/>
      <c r="E11" s="94"/>
      <c r="F11" s="94"/>
    </row>
  </sheetData>
  <mergeCells count="3">
    <mergeCell ref="B2:D2"/>
    <mergeCell ref="C3:C6"/>
    <mergeCell ref="B11:F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tabSelected="1" topLeftCell="A10" workbookViewId="0">
      <selection activeCell="H18" sqref="H18"/>
    </sheetView>
  </sheetViews>
  <sheetFormatPr baseColWidth="10" defaultRowHeight="15" x14ac:dyDescent="0.25"/>
  <cols>
    <col min="1" max="1" width="2.85546875" customWidth="1"/>
    <col min="2" max="2" width="16.7109375" customWidth="1"/>
    <col min="3" max="3" width="16.5703125" customWidth="1"/>
    <col min="5" max="5" width="8.85546875" customWidth="1"/>
    <col min="6" max="6" width="7.7109375" bestFit="1" customWidth="1"/>
    <col min="8" max="8" width="6.7109375" customWidth="1"/>
    <col min="16" max="16" width="13.7109375" customWidth="1"/>
  </cols>
  <sheetData>
    <row r="1" spans="2:8" ht="15.75" thickBot="1" x14ac:dyDescent="0.3"/>
    <row r="2" spans="2:8" ht="15.75" thickBot="1" x14ac:dyDescent="0.3">
      <c r="B2" s="95" t="s">
        <v>63</v>
      </c>
      <c r="C2" s="96"/>
      <c r="D2" s="97"/>
      <c r="E2" s="41">
        <v>100000</v>
      </c>
      <c r="F2" s="42" t="s">
        <v>62</v>
      </c>
    </row>
    <row r="4" spans="2:8" ht="18.75" x14ac:dyDescent="0.3">
      <c r="B4" s="103" t="s">
        <v>64</v>
      </c>
      <c r="C4" s="104"/>
    </row>
    <row r="5" spans="2:8" ht="15.75" thickBot="1" x14ac:dyDescent="0.3"/>
    <row r="6" spans="2:8" ht="16.5" thickBot="1" x14ac:dyDescent="0.3">
      <c r="B6" s="101" t="s">
        <v>65</v>
      </c>
      <c r="C6" s="102"/>
    </row>
    <row r="7" spans="2:8" ht="15.75" thickBot="1" x14ac:dyDescent="0.3">
      <c r="B7" s="64" t="s">
        <v>45</v>
      </c>
      <c r="C7" s="75" t="s">
        <v>66</v>
      </c>
      <c r="E7" s="95" t="s">
        <v>82</v>
      </c>
      <c r="F7" s="96"/>
      <c r="G7" s="97"/>
      <c r="H7" s="65">
        <f>C26-C15*100000</f>
        <v>82.5</v>
      </c>
    </row>
    <row r="8" spans="2:8" x14ac:dyDescent="0.25">
      <c r="B8" s="46" t="s">
        <v>41</v>
      </c>
      <c r="C8" s="76">
        <v>0.25</v>
      </c>
    </row>
    <row r="9" spans="2:8" ht="15.75" thickBot="1" x14ac:dyDescent="0.3">
      <c r="B9" s="43" t="s">
        <v>81</v>
      </c>
      <c r="C9" s="77">
        <v>0.05</v>
      </c>
    </row>
    <row r="10" spans="2:8" ht="15.75" thickBot="1" x14ac:dyDescent="0.3"/>
    <row r="11" spans="2:8" ht="16.5" thickBot="1" x14ac:dyDescent="0.3">
      <c r="B11" s="98" t="s">
        <v>67</v>
      </c>
      <c r="C11" s="99"/>
      <c r="D11" s="100"/>
    </row>
    <row r="12" spans="2:8" ht="15.75" thickBot="1" x14ac:dyDescent="0.3">
      <c r="B12" s="44" t="s">
        <v>55</v>
      </c>
      <c r="C12" s="44" t="s">
        <v>68</v>
      </c>
      <c r="D12" s="64" t="s">
        <v>84</v>
      </c>
    </row>
    <row r="13" spans="2:8" x14ac:dyDescent="0.25">
      <c r="B13" s="45" t="s">
        <v>56</v>
      </c>
      <c r="C13" s="45">
        <v>0.15</v>
      </c>
      <c r="D13" s="47" t="s">
        <v>85</v>
      </c>
    </row>
    <row r="14" spans="2:8" x14ac:dyDescent="0.25">
      <c r="B14" s="45" t="s">
        <v>57</v>
      </c>
      <c r="C14" s="45">
        <v>0.02</v>
      </c>
      <c r="D14" s="47" t="s">
        <v>85</v>
      </c>
    </row>
    <row r="15" spans="2:8" x14ac:dyDescent="0.25">
      <c r="B15" s="45" t="s">
        <v>58</v>
      </c>
      <c r="C15" s="45">
        <v>3.3E-3</v>
      </c>
      <c r="D15" s="47" t="s">
        <v>85</v>
      </c>
    </row>
    <row r="16" spans="2:8" x14ac:dyDescent="0.25">
      <c r="B16" s="45" t="s">
        <v>59</v>
      </c>
      <c r="C16" s="45">
        <v>75</v>
      </c>
      <c r="D16" s="47" t="s">
        <v>86</v>
      </c>
    </row>
    <row r="17" spans="2:4" x14ac:dyDescent="0.25">
      <c r="B17" s="45" t="s">
        <v>90</v>
      </c>
      <c r="C17" s="45">
        <v>0.23</v>
      </c>
      <c r="D17" s="47" t="s">
        <v>85</v>
      </c>
    </row>
    <row r="18" spans="2:4" x14ac:dyDescent="0.25">
      <c r="B18" s="45" t="s">
        <v>83</v>
      </c>
      <c r="C18" s="45">
        <v>0.4</v>
      </c>
      <c r="D18" s="47" t="s">
        <v>86</v>
      </c>
    </row>
    <row r="19" spans="2:4" x14ac:dyDescent="0.25">
      <c r="B19" s="45" t="s">
        <v>60</v>
      </c>
      <c r="C19" s="45">
        <v>4</v>
      </c>
      <c r="D19" s="47" t="s">
        <v>87</v>
      </c>
    </row>
    <row r="20" spans="2:4" ht="15.75" thickBot="1" x14ac:dyDescent="0.3">
      <c r="B20" s="86" t="s">
        <v>91</v>
      </c>
      <c r="C20" s="86">
        <v>1</v>
      </c>
      <c r="D20" s="87" t="s">
        <v>87</v>
      </c>
    </row>
    <row r="21" spans="2:4" ht="15.75" thickBot="1" x14ac:dyDescent="0.3"/>
    <row r="22" spans="2:4" ht="16.5" thickBot="1" x14ac:dyDescent="0.3">
      <c r="B22" s="98" t="s">
        <v>69</v>
      </c>
      <c r="C22" s="99"/>
      <c r="D22" s="100"/>
    </row>
    <row r="23" spans="2:4" x14ac:dyDescent="0.25">
      <c r="B23" s="64" t="s">
        <v>55</v>
      </c>
      <c r="C23" s="64" t="s">
        <v>68</v>
      </c>
      <c r="D23" s="64" t="s">
        <v>84</v>
      </c>
    </row>
    <row r="24" spans="2:4" x14ac:dyDescent="0.25">
      <c r="B24" s="45" t="s">
        <v>56</v>
      </c>
      <c r="C24" s="66">
        <f t="shared" ref="C24:C31" si="0">C13*100000</f>
        <v>15000</v>
      </c>
      <c r="D24" s="47" t="s">
        <v>85</v>
      </c>
    </row>
    <row r="25" spans="2:4" x14ac:dyDescent="0.25">
      <c r="B25" s="45" t="s">
        <v>57</v>
      </c>
      <c r="C25" s="66">
        <f t="shared" si="0"/>
        <v>2000</v>
      </c>
      <c r="D25" s="47" t="s">
        <v>85</v>
      </c>
    </row>
    <row r="26" spans="2:4" x14ac:dyDescent="0.25">
      <c r="B26" s="45" t="s">
        <v>58</v>
      </c>
      <c r="C26" s="66">
        <f>(1+C8)*C15*100000</f>
        <v>412.5</v>
      </c>
      <c r="D26" s="47" t="s">
        <v>85</v>
      </c>
    </row>
    <row r="27" spans="2:4" x14ac:dyDescent="0.25">
      <c r="B27" s="45" t="s">
        <v>59</v>
      </c>
      <c r="C27" s="66">
        <f t="shared" si="0"/>
        <v>7500000</v>
      </c>
      <c r="D27" s="47" t="s">
        <v>86</v>
      </c>
    </row>
    <row r="28" spans="2:4" x14ac:dyDescent="0.25">
      <c r="B28" s="45" t="s">
        <v>90</v>
      </c>
      <c r="C28" s="66">
        <f t="shared" si="0"/>
        <v>23000</v>
      </c>
      <c r="D28" s="47" t="s">
        <v>85</v>
      </c>
    </row>
    <row r="29" spans="2:4" x14ac:dyDescent="0.25">
      <c r="B29" s="45" t="s">
        <v>83</v>
      </c>
      <c r="C29" s="66">
        <f>(1+C9)*C18*100000</f>
        <v>42000.000000000007</v>
      </c>
      <c r="D29" s="47" t="s">
        <v>86</v>
      </c>
    </row>
    <row r="30" spans="2:4" x14ac:dyDescent="0.25">
      <c r="B30" s="45" t="s">
        <v>60</v>
      </c>
      <c r="C30" s="66">
        <f t="shared" si="0"/>
        <v>400000</v>
      </c>
      <c r="D30" s="47" t="s">
        <v>87</v>
      </c>
    </row>
    <row r="31" spans="2:4" ht="15.75" thickBot="1" x14ac:dyDescent="0.3">
      <c r="B31" s="86" t="s">
        <v>91</v>
      </c>
      <c r="C31" s="67">
        <f t="shared" si="0"/>
        <v>100000</v>
      </c>
      <c r="D31" s="87" t="s">
        <v>84</v>
      </c>
    </row>
  </sheetData>
  <mergeCells count="6">
    <mergeCell ref="E7:G7"/>
    <mergeCell ref="B11:D11"/>
    <mergeCell ref="B22:D22"/>
    <mergeCell ref="B2:D2"/>
    <mergeCell ref="B6:C6"/>
    <mergeCell ref="B4:C4"/>
  </mergeCells>
  <pageMargins left="0.7" right="0.7" top="0.75" bottom="0.75" header="0.3" footer="0.3"/>
  <ignoredErrors>
    <ignoredError sqref="C26 C2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0"/>
  <sheetViews>
    <sheetView topLeftCell="E4" zoomScale="70" zoomScaleNormal="70" workbookViewId="0">
      <selection activeCell="K33" sqref="K33"/>
    </sheetView>
  </sheetViews>
  <sheetFormatPr baseColWidth="10" defaultRowHeight="15" x14ac:dyDescent="0.25"/>
  <cols>
    <col min="1" max="1" width="4.42578125" customWidth="1"/>
    <col min="2" max="2" width="33.140625" customWidth="1"/>
    <col min="3" max="3" width="55.42578125" customWidth="1"/>
    <col min="4" max="4" width="19.5703125" bestFit="1" customWidth="1"/>
    <col min="5" max="5" width="27.7109375" bestFit="1" customWidth="1"/>
    <col min="6" max="6" width="27" customWidth="1"/>
    <col min="7" max="7" width="11" bestFit="1" customWidth="1"/>
    <col min="8" max="8" width="18.28515625" customWidth="1"/>
    <col min="9" max="9" width="17.28515625" bestFit="1" customWidth="1"/>
    <col min="10" max="10" width="20.28515625" customWidth="1"/>
    <col min="11" max="11" width="18.85546875" customWidth="1"/>
    <col min="12" max="12" width="36.85546875" bestFit="1" customWidth="1"/>
    <col min="13" max="13" width="24.42578125" bestFit="1" customWidth="1"/>
  </cols>
  <sheetData>
    <row r="1" spans="2:13" ht="12.75" customHeight="1" thickBot="1" x14ac:dyDescent="0.3"/>
    <row r="2" spans="2:13" ht="19.5" thickBot="1" x14ac:dyDescent="0.35">
      <c r="B2" s="119" t="s">
        <v>80</v>
      </c>
      <c r="C2" s="120"/>
      <c r="D2" s="120"/>
      <c r="E2" s="120"/>
      <c r="F2" s="121"/>
      <c r="G2" s="121"/>
      <c r="H2" s="121"/>
      <c r="I2" s="121"/>
      <c r="J2" s="121"/>
      <c r="K2" s="121"/>
      <c r="L2" s="121"/>
      <c r="M2" s="122"/>
    </row>
    <row r="4" spans="2:13" x14ac:dyDescent="0.25">
      <c r="B4" s="123" t="s">
        <v>51</v>
      </c>
      <c r="C4" s="104"/>
      <c r="D4" s="104"/>
      <c r="E4" s="104"/>
      <c r="F4" s="104"/>
    </row>
    <row r="5" spans="2:13" ht="15.75" thickBot="1" x14ac:dyDescent="0.3"/>
    <row r="6" spans="2:13" ht="15.75" thickBot="1" x14ac:dyDescent="0.3">
      <c r="B6" s="33" t="s">
        <v>12</v>
      </c>
      <c r="C6" s="34" t="s">
        <v>15</v>
      </c>
      <c r="D6" s="34" t="s">
        <v>26</v>
      </c>
      <c r="E6" s="34" t="s">
        <v>14</v>
      </c>
      <c r="F6" s="34" t="s">
        <v>33</v>
      </c>
      <c r="G6" s="34" t="s">
        <v>45</v>
      </c>
      <c r="H6" s="34" t="s">
        <v>34</v>
      </c>
      <c r="I6" s="34" t="s">
        <v>35</v>
      </c>
      <c r="J6" s="34" t="s">
        <v>48</v>
      </c>
      <c r="K6" s="34" t="s">
        <v>49</v>
      </c>
      <c r="L6" s="34" t="s">
        <v>46</v>
      </c>
      <c r="M6" s="35" t="s">
        <v>47</v>
      </c>
    </row>
    <row r="7" spans="2:13" x14ac:dyDescent="0.25">
      <c r="B7" s="130" t="s">
        <v>13</v>
      </c>
      <c r="C7" s="30" t="s">
        <v>16</v>
      </c>
      <c r="D7" s="124">
        <v>350</v>
      </c>
      <c r="E7" s="124">
        <v>1850</v>
      </c>
      <c r="F7" s="134">
        <f>E9/D9+E10/D10+E7/D7</f>
        <v>40.285714285714285</v>
      </c>
      <c r="G7" s="134" t="s">
        <v>39</v>
      </c>
      <c r="H7" s="146">
        <f>3600/F7</f>
        <v>89.361702127659584</v>
      </c>
      <c r="I7" s="136">
        <f>H7*'Ritmo de trabajo'!$D$9</f>
        <v>164425.53191489363</v>
      </c>
      <c r="J7" s="147">
        <v>0.8</v>
      </c>
      <c r="K7" s="136">
        <f>J7*I7</f>
        <v>131540.42553191489</v>
      </c>
      <c r="L7" s="136">
        <v>100000</v>
      </c>
      <c r="M7" s="143">
        <f>L7/K7</f>
        <v>0.7602225672877847</v>
      </c>
    </row>
    <row r="8" spans="2:13" x14ac:dyDescent="0.25">
      <c r="B8" s="131"/>
      <c r="C8" s="17" t="s">
        <v>17</v>
      </c>
      <c r="D8" s="106"/>
      <c r="E8" s="106"/>
      <c r="F8" s="135"/>
      <c r="G8" s="112"/>
      <c r="H8" s="114"/>
      <c r="I8" s="117"/>
      <c r="J8" s="148"/>
      <c r="K8" s="117"/>
      <c r="L8" s="117"/>
      <c r="M8" s="144"/>
    </row>
    <row r="9" spans="2:13" x14ac:dyDescent="0.25">
      <c r="B9" s="131"/>
      <c r="C9" s="17" t="s">
        <v>18</v>
      </c>
      <c r="D9" s="17">
        <v>60</v>
      </c>
      <c r="E9" s="17">
        <v>1050</v>
      </c>
      <c r="F9" s="112"/>
      <c r="G9" s="112"/>
      <c r="H9" s="112"/>
      <c r="I9" s="112"/>
      <c r="J9" s="112"/>
      <c r="K9" s="112"/>
      <c r="L9" s="112"/>
      <c r="M9" s="145"/>
    </row>
    <row r="10" spans="2:13" x14ac:dyDescent="0.25">
      <c r="B10" s="132"/>
      <c r="C10" s="17" t="s">
        <v>19</v>
      </c>
      <c r="D10" s="17">
        <v>60</v>
      </c>
      <c r="E10" s="17">
        <v>1050</v>
      </c>
      <c r="F10" s="124"/>
      <c r="G10" s="124"/>
      <c r="H10" s="124"/>
      <c r="I10" s="124"/>
      <c r="J10" s="124"/>
      <c r="K10" s="124"/>
      <c r="L10" s="124"/>
      <c r="M10" s="126"/>
    </row>
    <row r="11" spans="2:13" x14ac:dyDescent="0.25">
      <c r="B11" s="133" t="s">
        <v>50</v>
      </c>
      <c r="C11" s="17" t="s">
        <v>53</v>
      </c>
      <c r="D11" s="17">
        <v>1</v>
      </c>
      <c r="E11" s="17">
        <v>2</v>
      </c>
      <c r="F11" s="127">
        <f>E11/D11+E12/D12</f>
        <v>5</v>
      </c>
      <c r="G11" s="111" t="s">
        <v>40</v>
      </c>
      <c r="H11" s="113">
        <f>3600/F11</f>
        <v>720</v>
      </c>
      <c r="I11" s="116">
        <f>H11*'Ritmo de trabajo'!D9</f>
        <v>1324800</v>
      </c>
      <c r="J11" s="129">
        <v>0.8</v>
      </c>
      <c r="K11" s="116">
        <f>J11*I11</f>
        <v>1059840</v>
      </c>
      <c r="L11" s="116">
        <v>100000</v>
      </c>
      <c r="M11" s="125">
        <f>L11/K11</f>
        <v>9.435386473429952E-2</v>
      </c>
    </row>
    <row r="12" spans="2:13" x14ac:dyDescent="0.25">
      <c r="B12" s="132"/>
      <c r="C12" s="17" t="s">
        <v>54</v>
      </c>
      <c r="D12" s="17">
        <v>1</v>
      </c>
      <c r="E12" s="17">
        <v>3</v>
      </c>
      <c r="F12" s="128"/>
      <c r="G12" s="124"/>
      <c r="H12" s="124"/>
      <c r="I12" s="124"/>
      <c r="J12" s="124"/>
      <c r="K12" s="124"/>
      <c r="L12" s="124"/>
      <c r="M12" s="126"/>
    </row>
    <row r="13" spans="2:13" x14ac:dyDescent="0.25">
      <c r="B13" s="69" t="s">
        <v>88</v>
      </c>
      <c r="C13" s="71" t="s">
        <v>89</v>
      </c>
      <c r="D13" s="71">
        <v>1</v>
      </c>
      <c r="E13" s="71">
        <v>3</v>
      </c>
      <c r="F13" s="74">
        <f>E13/D13</f>
        <v>3</v>
      </c>
      <c r="G13" s="70" t="s">
        <v>41</v>
      </c>
      <c r="H13" s="70">
        <f>3600/F13</f>
        <v>1200</v>
      </c>
      <c r="I13" s="68">
        <f>H13*'Ritmo de trabajo'!D9</f>
        <v>2208000</v>
      </c>
      <c r="J13" s="72">
        <v>0.85</v>
      </c>
      <c r="K13" s="68">
        <f>J13*I13</f>
        <v>1876800</v>
      </c>
      <c r="L13" s="68">
        <v>100000</v>
      </c>
      <c r="M13" s="73">
        <f>L13/K13</f>
        <v>5.3282182438192667E-2</v>
      </c>
    </row>
    <row r="14" spans="2:13" x14ac:dyDescent="0.25">
      <c r="B14" s="22" t="s">
        <v>52</v>
      </c>
      <c r="C14" s="17" t="s">
        <v>20</v>
      </c>
      <c r="D14" s="17">
        <v>1</v>
      </c>
      <c r="E14" s="17">
        <v>40</v>
      </c>
      <c r="F14" s="17">
        <f t="shared" ref="F14" si="0">E14/D14</f>
        <v>40</v>
      </c>
      <c r="G14" s="17" t="s">
        <v>42</v>
      </c>
      <c r="H14" s="19">
        <f>(3600/40)</f>
        <v>90</v>
      </c>
      <c r="I14" s="20">
        <f>H14*'Ritmo de trabajo'!D9</f>
        <v>165600</v>
      </c>
      <c r="J14" s="21">
        <f>0.8</f>
        <v>0.8</v>
      </c>
      <c r="K14" s="20">
        <f>J14*I14</f>
        <v>132480</v>
      </c>
      <c r="L14" s="20">
        <v>100000</v>
      </c>
      <c r="M14" s="24">
        <f>L14/K14</f>
        <v>0.75483091787439616</v>
      </c>
    </row>
    <row r="15" spans="2:13" x14ac:dyDescent="0.25">
      <c r="B15" s="23" t="s">
        <v>21</v>
      </c>
      <c r="C15" s="18" t="s">
        <v>22</v>
      </c>
      <c r="D15" s="18">
        <v>1</v>
      </c>
      <c r="E15" s="18">
        <v>6</v>
      </c>
      <c r="F15" s="17">
        <v>10</v>
      </c>
      <c r="G15" s="17" t="s">
        <v>43</v>
      </c>
      <c r="H15" s="19">
        <f t="shared" ref="H15:H16" si="1">3600/F15</f>
        <v>360</v>
      </c>
      <c r="I15" s="20">
        <f>H15*'Ritmo de trabajo'!D9</f>
        <v>662400</v>
      </c>
      <c r="J15" s="21">
        <v>0.8</v>
      </c>
      <c r="K15" s="20">
        <f>J15*I15</f>
        <v>529920</v>
      </c>
      <c r="L15" s="20">
        <v>100000</v>
      </c>
      <c r="M15" s="24">
        <f>L15/K15</f>
        <v>0.18870772946859904</v>
      </c>
    </row>
    <row r="16" spans="2:13" x14ac:dyDescent="0.25">
      <c r="B16" s="22" t="s">
        <v>23</v>
      </c>
      <c r="C16" s="18" t="s">
        <v>24</v>
      </c>
      <c r="D16" s="18">
        <v>1</v>
      </c>
      <c r="E16" s="18">
        <v>10</v>
      </c>
      <c r="F16" s="17">
        <v>15</v>
      </c>
      <c r="G16" s="17" t="s">
        <v>44</v>
      </c>
      <c r="H16" s="19">
        <f t="shared" si="1"/>
        <v>240</v>
      </c>
      <c r="I16" s="20">
        <f>H16*'Ritmo de trabajo'!D9</f>
        <v>441600</v>
      </c>
      <c r="J16" s="21">
        <v>0.9</v>
      </c>
      <c r="K16" s="20">
        <f>J16*I16</f>
        <v>397440</v>
      </c>
      <c r="L16" s="20">
        <v>100000</v>
      </c>
      <c r="M16" s="24">
        <f>L16/K16</f>
        <v>0.25161030595813205</v>
      </c>
    </row>
    <row r="17" spans="2:13" x14ac:dyDescent="0.25">
      <c r="B17" s="140" t="s">
        <v>25</v>
      </c>
      <c r="C17" s="18" t="s">
        <v>27</v>
      </c>
      <c r="D17" s="18">
        <v>1</v>
      </c>
      <c r="E17" s="18">
        <v>70</v>
      </c>
      <c r="F17" s="111">
        <v>178</v>
      </c>
      <c r="G17" s="111" t="s">
        <v>81</v>
      </c>
      <c r="H17" s="113">
        <f>3600/F17</f>
        <v>20.224719101123597</v>
      </c>
      <c r="I17" s="116">
        <f>H17*'Ritmo de trabajo'!D9</f>
        <v>37213.483146067418</v>
      </c>
      <c r="J17" s="138">
        <v>1</v>
      </c>
      <c r="K17" s="105">
        <f>SUM(I17:I28)*J17</f>
        <v>148853.93258426967</v>
      </c>
      <c r="L17" s="105">
        <v>100000</v>
      </c>
      <c r="M17" s="108">
        <f>L17/K17</f>
        <v>0.67179951690821249</v>
      </c>
    </row>
    <row r="18" spans="2:13" x14ac:dyDescent="0.25">
      <c r="B18" s="131"/>
      <c r="C18" s="18" t="s">
        <v>28</v>
      </c>
      <c r="D18" s="18">
        <v>1</v>
      </c>
      <c r="E18" s="18">
        <v>100</v>
      </c>
      <c r="F18" s="112"/>
      <c r="G18" s="112"/>
      <c r="H18" s="114"/>
      <c r="I18" s="117"/>
      <c r="J18" s="138"/>
      <c r="K18" s="105"/>
      <c r="L18" s="105"/>
      <c r="M18" s="108"/>
    </row>
    <row r="19" spans="2:13" x14ac:dyDescent="0.25">
      <c r="B19" s="132"/>
      <c r="C19" s="18" t="s">
        <v>29</v>
      </c>
      <c r="D19" s="18">
        <v>1</v>
      </c>
      <c r="E19" s="18">
        <v>8</v>
      </c>
      <c r="F19" s="124"/>
      <c r="G19" s="112"/>
      <c r="H19" s="115"/>
      <c r="I19" s="118"/>
      <c r="J19" s="138"/>
      <c r="K19" s="105"/>
      <c r="L19" s="105"/>
      <c r="M19" s="108"/>
    </row>
    <row r="20" spans="2:13" x14ac:dyDescent="0.25">
      <c r="B20" s="140" t="s">
        <v>30</v>
      </c>
      <c r="C20" s="18" t="s">
        <v>27</v>
      </c>
      <c r="D20" s="18">
        <v>1</v>
      </c>
      <c r="E20" s="18">
        <v>70</v>
      </c>
      <c r="F20" s="111">
        <v>178</v>
      </c>
      <c r="G20" s="112"/>
      <c r="H20" s="113">
        <f>3600/F20</f>
        <v>20.224719101123597</v>
      </c>
      <c r="I20" s="116">
        <f>H20*'Ritmo de trabajo'!D9</f>
        <v>37213.483146067418</v>
      </c>
      <c r="J20" s="106"/>
      <c r="K20" s="105"/>
      <c r="L20" s="106"/>
      <c r="M20" s="109"/>
    </row>
    <row r="21" spans="2:13" x14ac:dyDescent="0.25">
      <c r="B21" s="131"/>
      <c r="C21" s="18" t="s">
        <v>28</v>
      </c>
      <c r="D21" s="18">
        <v>1</v>
      </c>
      <c r="E21" s="18">
        <v>100</v>
      </c>
      <c r="F21" s="112"/>
      <c r="G21" s="112"/>
      <c r="H21" s="114"/>
      <c r="I21" s="117"/>
      <c r="J21" s="106"/>
      <c r="K21" s="105"/>
      <c r="L21" s="106"/>
      <c r="M21" s="109"/>
    </row>
    <row r="22" spans="2:13" x14ac:dyDescent="0.25">
      <c r="B22" s="132"/>
      <c r="C22" s="18" t="s">
        <v>29</v>
      </c>
      <c r="D22" s="18">
        <v>1</v>
      </c>
      <c r="E22" s="18">
        <v>8</v>
      </c>
      <c r="F22" s="124"/>
      <c r="G22" s="112"/>
      <c r="H22" s="115"/>
      <c r="I22" s="118"/>
      <c r="J22" s="106"/>
      <c r="K22" s="105"/>
      <c r="L22" s="106"/>
      <c r="M22" s="109"/>
    </row>
    <row r="23" spans="2:13" x14ac:dyDescent="0.25">
      <c r="B23" s="140" t="s">
        <v>31</v>
      </c>
      <c r="C23" s="18" t="s">
        <v>27</v>
      </c>
      <c r="D23" s="18">
        <v>1</v>
      </c>
      <c r="E23" s="18">
        <v>70</v>
      </c>
      <c r="F23" s="111">
        <v>178</v>
      </c>
      <c r="G23" s="112"/>
      <c r="H23" s="113">
        <f>3600/F23</f>
        <v>20.224719101123597</v>
      </c>
      <c r="I23" s="116">
        <f>H23*'Ritmo de trabajo'!D9</f>
        <v>37213.483146067418</v>
      </c>
      <c r="J23" s="106"/>
      <c r="K23" s="105"/>
      <c r="L23" s="106"/>
      <c r="M23" s="109"/>
    </row>
    <row r="24" spans="2:13" x14ac:dyDescent="0.25">
      <c r="B24" s="131"/>
      <c r="C24" s="18" t="s">
        <v>28</v>
      </c>
      <c r="D24" s="18">
        <v>1</v>
      </c>
      <c r="E24" s="18">
        <v>100</v>
      </c>
      <c r="F24" s="112"/>
      <c r="G24" s="112"/>
      <c r="H24" s="114"/>
      <c r="I24" s="117"/>
      <c r="J24" s="106"/>
      <c r="K24" s="105"/>
      <c r="L24" s="106"/>
      <c r="M24" s="109"/>
    </row>
    <row r="25" spans="2:13" x14ac:dyDescent="0.25">
      <c r="B25" s="132"/>
      <c r="C25" s="18" t="s">
        <v>29</v>
      </c>
      <c r="D25" s="18">
        <v>1</v>
      </c>
      <c r="E25" s="18">
        <v>8</v>
      </c>
      <c r="F25" s="124"/>
      <c r="G25" s="112"/>
      <c r="H25" s="115"/>
      <c r="I25" s="118"/>
      <c r="J25" s="106"/>
      <c r="K25" s="105"/>
      <c r="L25" s="106"/>
      <c r="M25" s="109"/>
    </row>
    <row r="26" spans="2:13" x14ac:dyDescent="0.25">
      <c r="B26" s="140" t="s">
        <v>32</v>
      </c>
      <c r="C26" s="18" t="s">
        <v>27</v>
      </c>
      <c r="D26" s="18">
        <v>1</v>
      </c>
      <c r="E26" s="18">
        <v>70</v>
      </c>
      <c r="F26" s="111">
        <v>178</v>
      </c>
      <c r="G26" s="112"/>
      <c r="H26" s="113">
        <f>3600/F26</f>
        <v>20.224719101123597</v>
      </c>
      <c r="I26" s="116">
        <f>H26*'Ritmo de trabajo'!D9</f>
        <v>37213.483146067418</v>
      </c>
      <c r="J26" s="106"/>
      <c r="K26" s="105"/>
      <c r="L26" s="106"/>
      <c r="M26" s="109"/>
    </row>
    <row r="27" spans="2:13" x14ac:dyDescent="0.25">
      <c r="B27" s="131"/>
      <c r="C27" s="18" t="s">
        <v>28</v>
      </c>
      <c r="D27" s="18">
        <v>1</v>
      </c>
      <c r="E27" s="18">
        <v>100</v>
      </c>
      <c r="F27" s="112"/>
      <c r="G27" s="112"/>
      <c r="H27" s="114"/>
      <c r="I27" s="117"/>
      <c r="J27" s="106"/>
      <c r="K27" s="105"/>
      <c r="L27" s="106"/>
      <c r="M27" s="109"/>
    </row>
    <row r="28" spans="2:13" ht="15.75" thickBot="1" x14ac:dyDescent="0.3">
      <c r="B28" s="142"/>
      <c r="C28" s="26" t="s">
        <v>29</v>
      </c>
      <c r="D28" s="26">
        <v>1</v>
      </c>
      <c r="E28" s="26">
        <v>8</v>
      </c>
      <c r="F28" s="93"/>
      <c r="G28" s="93"/>
      <c r="H28" s="141"/>
      <c r="I28" s="139"/>
      <c r="J28" s="107"/>
      <c r="K28" s="137"/>
      <c r="L28" s="107"/>
      <c r="M28" s="110"/>
    </row>
    <row r="30" spans="2:13" x14ac:dyDescent="0.25">
      <c r="B30" s="104"/>
      <c r="C30" s="104"/>
      <c r="D30" s="104"/>
      <c r="E30" s="104"/>
      <c r="F30" s="104"/>
      <c r="G30" s="104"/>
      <c r="H30" s="104"/>
      <c r="I30" s="104"/>
    </row>
  </sheetData>
  <mergeCells count="44">
    <mergeCell ref="M7:M10"/>
    <mergeCell ref="G7:G10"/>
    <mergeCell ref="H7:H10"/>
    <mergeCell ref="I7:I10"/>
    <mergeCell ref="J7:J10"/>
    <mergeCell ref="K7:K10"/>
    <mergeCell ref="B30:I30"/>
    <mergeCell ref="K17:K28"/>
    <mergeCell ref="J17:J28"/>
    <mergeCell ref="I26:I28"/>
    <mergeCell ref="B17:B19"/>
    <mergeCell ref="B20:B22"/>
    <mergeCell ref="H26:H28"/>
    <mergeCell ref="I20:I22"/>
    <mergeCell ref="B26:B28"/>
    <mergeCell ref="I23:I25"/>
    <mergeCell ref="F26:F28"/>
    <mergeCell ref="B23:B25"/>
    <mergeCell ref="F17:F19"/>
    <mergeCell ref="F20:F22"/>
    <mergeCell ref="F23:F25"/>
    <mergeCell ref="B2:M2"/>
    <mergeCell ref="B4:F4"/>
    <mergeCell ref="E7:E8"/>
    <mergeCell ref="K11:K12"/>
    <mergeCell ref="L11:L12"/>
    <mergeCell ref="M11:M12"/>
    <mergeCell ref="F11:F12"/>
    <mergeCell ref="H11:H12"/>
    <mergeCell ref="I11:I12"/>
    <mergeCell ref="J11:J12"/>
    <mergeCell ref="G11:G12"/>
    <mergeCell ref="B7:B10"/>
    <mergeCell ref="B11:B12"/>
    <mergeCell ref="F7:F10"/>
    <mergeCell ref="D7:D8"/>
    <mergeCell ref="L7:L10"/>
    <mergeCell ref="L17:L28"/>
    <mergeCell ref="M17:M28"/>
    <mergeCell ref="G17:G28"/>
    <mergeCell ref="H17:H19"/>
    <mergeCell ref="H20:H22"/>
    <mergeCell ref="H23:H25"/>
    <mergeCell ref="I17:I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2"/>
  <sheetViews>
    <sheetView workbookViewId="0">
      <selection activeCell="F13" sqref="F13"/>
    </sheetView>
  </sheetViews>
  <sheetFormatPr baseColWidth="10" defaultRowHeight="15" x14ac:dyDescent="0.25"/>
  <cols>
    <col min="1" max="1" width="2" customWidth="1"/>
    <col min="2" max="2" width="26" bestFit="1" customWidth="1"/>
    <col min="3" max="3" width="29.140625" bestFit="1" customWidth="1"/>
    <col min="4" max="4" width="16.85546875" bestFit="1" customWidth="1"/>
    <col min="5" max="5" width="29.140625" bestFit="1" customWidth="1"/>
    <col min="6" max="6" width="15.42578125" bestFit="1" customWidth="1"/>
    <col min="7" max="7" width="26.42578125" bestFit="1" customWidth="1"/>
    <col min="11" max="11" width="11.5703125" customWidth="1"/>
  </cols>
  <sheetData>
    <row r="1" spans="2:7" ht="8.25" customHeight="1" x14ac:dyDescent="0.25"/>
    <row r="2" spans="2:7" ht="15" customHeight="1" x14ac:dyDescent="0.25">
      <c r="B2" s="149" t="s">
        <v>75</v>
      </c>
      <c r="C2" s="150"/>
      <c r="D2" s="55"/>
      <c r="E2" s="55"/>
      <c r="F2" s="55"/>
      <c r="G2" s="55"/>
    </row>
    <row r="3" spans="2:7" ht="8.25" customHeight="1" thickBot="1" x14ac:dyDescent="0.3"/>
    <row r="4" spans="2:7" ht="15.75" thickBot="1" x14ac:dyDescent="0.3">
      <c r="B4" s="52" t="s">
        <v>70</v>
      </c>
      <c r="C4" s="53" t="s">
        <v>73</v>
      </c>
      <c r="D4" s="53" t="s">
        <v>72</v>
      </c>
      <c r="E4" s="53" t="s">
        <v>71</v>
      </c>
      <c r="F4" s="53" t="s">
        <v>48</v>
      </c>
      <c r="G4" s="54" t="s">
        <v>74</v>
      </c>
    </row>
    <row r="5" spans="2:7" x14ac:dyDescent="0.25">
      <c r="B5" s="29" t="s">
        <v>39</v>
      </c>
      <c r="C5" s="31">
        <f>Capacidad!H7</f>
        <v>89.361702127659584</v>
      </c>
      <c r="D5" s="30">
        <f>'Ritmo de trabajo'!$D$9</f>
        <v>1840</v>
      </c>
      <c r="E5" s="31">
        <f>Capacidad!I7</f>
        <v>164425.53191489363</v>
      </c>
      <c r="F5" s="32">
        <f>Capacidad!J7</f>
        <v>0.8</v>
      </c>
      <c r="G5" s="51">
        <f>Capacidad!K7</f>
        <v>131540.42553191489</v>
      </c>
    </row>
    <row r="6" spans="2:7" x14ac:dyDescent="0.25">
      <c r="B6" s="22" t="s">
        <v>40</v>
      </c>
      <c r="C6" s="20">
        <f>Capacidad!H11</f>
        <v>720</v>
      </c>
      <c r="D6" s="17">
        <f>'Ritmo de trabajo'!$D$9</f>
        <v>1840</v>
      </c>
      <c r="E6" s="20">
        <f>Capacidad!I11</f>
        <v>1324800</v>
      </c>
      <c r="F6" s="21">
        <f>Capacidad!J11</f>
        <v>0.8</v>
      </c>
      <c r="G6" s="48">
        <f>Capacidad!K11</f>
        <v>1059840</v>
      </c>
    </row>
    <row r="7" spans="2:7" x14ac:dyDescent="0.25">
      <c r="B7" s="40" t="s">
        <v>41</v>
      </c>
      <c r="C7" s="37">
        <f>Capacidad!H13</f>
        <v>1200</v>
      </c>
      <c r="D7" s="56">
        <f>'Ritmo de trabajo'!$D$9</f>
        <v>1840</v>
      </c>
      <c r="E7" s="37">
        <f>Capacidad!I13</f>
        <v>2208000</v>
      </c>
      <c r="F7" s="38">
        <f>Capacidad!J13</f>
        <v>0.85</v>
      </c>
      <c r="G7" s="48">
        <f>Capacidad!K13</f>
        <v>1876800</v>
      </c>
    </row>
    <row r="8" spans="2:7" x14ac:dyDescent="0.25">
      <c r="B8" s="22" t="s">
        <v>42</v>
      </c>
      <c r="C8" s="20">
        <f>Capacidad!H14</f>
        <v>90</v>
      </c>
      <c r="D8" s="17">
        <f>'Ritmo de trabajo'!$D$9</f>
        <v>1840</v>
      </c>
      <c r="E8" s="20">
        <f>Capacidad!I14</f>
        <v>165600</v>
      </c>
      <c r="F8" s="21">
        <f>Capacidad!J14</f>
        <v>0.8</v>
      </c>
      <c r="G8" s="48">
        <f>Capacidad!K14</f>
        <v>132480</v>
      </c>
    </row>
    <row r="9" spans="2:7" x14ac:dyDescent="0.25">
      <c r="B9" s="22" t="s">
        <v>43</v>
      </c>
      <c r="C9" s="20">
        <f>Capacidad!H15</f>
        <v>360</v>
      </c>
      <c r="D9" s="17">
        <f>'Ritmo de trabajo'!$D$9</f>
        <v>1840</v>
      </c>
      <c r="E9" s="20">
        <f>Capacidad!I15</f>
        <v>662400</v>
      </c>
      <c r="F9" s="21">
        <f>Capacidad!J15</f>
        <v>0.8</v>
      </c>
      <c r="G9" s="48">
        <f>Capacidad!K15</f>
        <v>529920</v>
      </c>
    </row>
    <row r="10" spans="2:7" x14ac:dyDescent="0.25">
      <c r="B10" s="22" t="s">
        <v>44</v>
      </c>
      <c r="C10" s="20">
        <f>Capacidad!H16</f>
        <v>240</v>
      </c>
      <c r="D10" s="17">
        <f>'Ritmo de trabajo'!$D$9</f>
        <v>1840</v>
      </c>
      <c r="E10" s="20">
        <f>Capacidad!I16</f>
        <v>441600</v>
      </c>
      <c r="F10" s="21">
        <f>Capacidad!J16</f>
        <v>0.9</v>
      </c>
      <c r="G10" s="48">
        <f>Capacidad!K16</f>
        <v>397440</v>
      </c>
    </row>
    <row r="11" spans="2:7" ht="15.75" thickBot="1" x14ac:dyDescent="0.3">
      <c r="B11" s="25" t="s">
        <v>81</v>
      </c>
      <c r="C11" s="28">
        <f>Capacidad!H17</f>
        <v>20.224719101123597</v>
      </c>
      <c r="D11" s="27">
        <f>'Ritmo de trabajo'!$D$9</f>
        <v>1840</v>
      </c>
      <c r="E11" s="28">
        <f>Capacidad!I17</f>
        <v>37213.483146067418</v>
      </c>
      <c r="F11" s="49">
        <f>Capacidad!J17</f>
        <v>1</v>
      </c>
      <c r="G11" s="50">
        <f>Capacidad!K17</f>
        <v>148853.93258426967</v>
      </c>
    </row>
    <row r="12" spans="2:7" x14ac:dyDescent="0.25">
      <c r="B12" s="1"/>
    </row>
  </sheetData>
  <mergeCells count="1">
    <mergeCell ref="B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zoomScaleNormal="100" workbookViewId="0">
      <selection activeCell="F26" sqref="F26"/>
    </sheetView>
  </sheetViews>
  <sheetFormatPr baseColWidth="10" defaultRowHeight="15" x14ac:dyDescent="0.25"/>
  <cols>
    <col min="1" max="1" width="3" customWidth="1"/>
    <col min="2" max="2" width="19.85546875" bestFit="1" customWidth="1"/>
    <col min="3" max="3" width="21.5703125" customWidth="1"/>
    <col min="4" max="4" width="26.42578125" bestFit="1" customWidth="1"/>
    <col min="5" max="5" width="34" bestFit="1" customWidth="1"/>
    <col min="6" max="6" width="26.85546875" bestFit="1" customWidth="1"/>
    <col min="7" max="7" width="19" bestFit="1" customWidth="1"/>
    <col min="8" max="8" width="19.42578125" customWidth="1"/>
  </cols>
  <sheetData>
    <row r="1" spans="2:11" ht="9.75" customHeight="1" thickBot="1" x14ac:dyDescent="0.3"/>
    <row r="2" spans="2:11" ht="15.75" thickBot="1" x14ac:dyDescent="0.3">
      <c r="B2" s="52" t="s">
        <v>70</v>
      </c>
      <c r="C2" s="53" t="s">
        <v>76</v>
      </c>
      <c r="D2" s="59" t="s">
        <v>74</v>
      </c>
      <c r="E2" s="53" t="s">
        <v>77</v>
      </c>
      <c r="F2" s="53" t="s">
        <v>78</v>
      </c>
      <c r="G2" s="54" t="s">
        <v>47</v>
      </c>
    </row>
    <row r="3" spans="2:11" ht="15.75" thickBot="1" x14ac:dyDescent="0.3">
      <c r="B3" s="82" t="s">
        <v>39</v>
      </c>
      <c r="C3" s="83">
        <v>100000</v>
      </c>
      <c r="D3" s="84">
        <f>'Resumen capacidad'!G5</f>
        <v>131540.42553191489</v>
      </c>
      <c r="E3" s="83">
        <f>ROUNDUP(C3/D3,0)</f>
        <v>1</v>
      </c>
      <c r="F3" s="83">
        <f t="shared" ref="F3:F9" si="0">D3*E3</f>
        <v>131540.42553191489</v>
      </c>
      <c r="G3" s="85">
        <f t="shared" ref="G3:G9" si="1">C3/F3</f>
        <v>0.7602225672877847</v>
      </c>
      <c r="H3" s="63" t="s">
        <v>79</v>
      </c>
    </row>
    <row r="4" spans="2:11" x14ac:dyDescent="0.25">
      <c r="B4" s="40" t="s">
        <v>40</v>
      </c>
      <c r="C4" s="37">
        <v>100000</v>
      </c>
      <c r="D4" s="60">
        <f>'Resumen capacidad'!G6</f>
        <v>1059840</v>
      </c>
      <c r="E4" s="37">
        <f t="shared" ref="E4:E9" si="2">ROUNDUP(C4/D4,0)</f>
        <v>1</v>
      </c>
      <c r="F4" s="37">
        <f t="shared" si="0"/>
        <v>1059840</v>
      </c>
      <c r="G4" s="39">
        <f t="shared" si="1"/>
        <v>9.435386473429952E-2</v>
      </c>
    </row>
    <row r="5" spans="2:11" x14ac:dyDescent="0.25">
      <c r="B5" s="40" t="s">
        <v>41</v>
      </c>
      <c r="C5" s="36">
        <v>100000</v>
      </c>
      <c r="D5" s="60">
        <f>'Resumen capacidad'!G7</f>
        <v>1876800</v>
      </c>
      <c r="E5" s="58">
        <f t="shared" si="2"/>
        <v>1</v>
      </c>
      <c r="F5" s="58">
        <f t="shared" si="0"/>
        <v>1876800</v>
      </c>
      <c r="G5" s="57">
        <f t="shared" si="1"/>
        <v>5.3282182438192667E-2</v>
      </c>
    </row>
    <row r="6" spans="2:11" x14ac:dyDescent="0.25">
      <c r="B6" s="40" t="s">
        <v>42</v>
      </c>
      <c r="C6" s="36">
        <v>100000</v>
      </c>
      <c r="D6" s="60">
        <f>'Resumen capacidad'!G8</f>
        <v>132480</v>
      </c>
      <c r="E6" s="37">
        <f t="shared" si="2"/>
        <v>1</v>
      </c>
      <c r="F6" s="37">
        <f t="shared" si="0"/>
        <v>132480</v>
      </c>
      <c r="G6" s="39">
        <f t="shared" si="1"/>
        <v>0.75483091787439616</v>
      </c>
    </row>
    <row r="7" spans="2:11" x14ac:dyDescent="0.25">
      <c r="B7" s="40" t="s">
        <v>43</v>
      </c>
      <c r="C7" s="37">
        <v>100000</v>
      </c>
      <c r="D7" s="60">
        <f>'Resumen capacidad'!G9</f>
        <v>529920</v>
      </c>
      <c r="E7" s="37">
        <f t="shared" si="2"/>
        <v>1</v>
      </c>
      <c r="F7" s="37">
        <f t="shared" si="0"/>
        <v>529920</v>
      </c>
      <c r="G7" s="39">
        <f t="shared" si="1"/>
        <v>0.18870772946859904</v>
      </c>
    </row>
    <row r="8" spans="2:11" x14ac:dyDescent="0.25">
      <c r="B8" s="40" t="s">
        <v>44</v>
      </c>
      <c r="C8" s="36">
        <v>100000</v>
      </c>
      <c r="D8" s="60">
        <f>'Resumen capacidad'!G10</f>
        <v>397440</v>
      </c>
      <c r="E8" s="37">
        <f t="shared" si="2"/>
        <v>1</v>
      </c>
      <c r="F8" s="37">
        <f t="shared" si="0"/>
        <v>397440</v>
      </c>
      <c r="G8" s="39">
        <f t="shared" si="1"/>
        <v>0.25161030595813205</v>
      </c>
    </row>
    <row r="9" spans="2:11" ht="15.75" thickBot="1" x14ac:dyDescent="0.3">
      <c r="B9" s="78" t="s">
        <v>81</v>
      </c>
      <c r="C9" s="79">
        <v>100000</v>
      </c>
      <c r="D9" s="80">
        <f>'Resumen capacidad'!G11</f>
        <v>148853.93258426967</v>
      </c>
      <c r="E9" s="79">
        <f t="shared" si="2"/>
        <v>1</v>
      </c>
      <c r="F9" s="79">
        <f t="shared" si="0"/>
        <v>148853.93258426967</v>
      </c>
      <c r="G9" s="81">
        <f t="shared" si="1"/>
        <v>0.67179951690821249</v>
      </c>
    </row>
    <row r="13" spans="2:11" x14ac:dyDescent="0.25">
      <c r="B13" s="151"/>
      <c r="C13" s="151"/>
      <c r="D13" s="151"/>
      <c r="E13" s="151"/>
    </row>
    <row r="14" spans="2:11" ht="15.75" x14ac:dyDescent="0.25">
      <c r="B14" s="151"/>
      <c r="C14" s="151"/>
      <c r="D14" s="151"/>
      <c r="E14" s="151"/>
      <c r="F14" s="151"/>
      <c r="G14" s="151"/>
      <c r="H14" s="151"/>
      <c r="I14" s="151"/>
      <c r="J14" s="61"/>
      <c r="K14" s="62"/>
    </row>
  </sheetData>
  <mergeCells count="2">
    <mergeCell ref="B13:E13"/>
    <mergeCell ref="B14:I1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Ritmo de trabajo</vt:lpstr>
      <vt:lpstr>Balance de materiales</vt:lpstr>
      <vt:lpstr>Capacidad</vt:lpstr>
      <vt:lpstr>Resumen capacidad</vt:lpstr>
      <vt:lpstr>Cantidad de puestos o máq.</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Julián Agustín</dc:creator>
  <cp:lastModifiedBy>Julián Agustín</cp:lastModifiedBy>
  <dcterms:created xsi:type="dcterms:W3CDTF">2016-09-04T02:20:27Z</dcterms:created>
  <dcterms:modified xsi:type="dcterms:W3CDTF">2016-09-16T23:25:54Z</dcterms:modified>
</cp:coreProperties>
</file>