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Ej 6" sheetId="1" r:id="rId1"/>
    <sheet name="Ej 7" sheetId="2" r:id="rId2"/>
    <sheet name="Ej 8" sheetId="3" r:id="rId3"/>
    <sheet name="Ej9" sheetId="4" r:id="rId4"/>
    <sheet name="Ej 10" sheetId="5" r:id="rId5"/>
    <sheet name="Ej 11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G69" i="4"/>
  <c r="G68" i="4"/>
  <c r="G67" i="4"/>
  <c r="G66" i="4"/>
  <c r="G65" i="4"/>
  <c r="H7" i="6" s="1"/>
  <c r="D52" i="4"/>
  <c r="S52" i="4" s="1"/>
  <c r="E47" i="4"/>
  <c r="D11" i="4"/>
  <c r="C69" i="4" s="1"/>
  <c r="D10" i="4"/>
  <c r="C68" i="4" s="1"/>
  <c r="D9" i="4"/>
  <c r="C67" i="4" s="1"/>
  <c r="D8" i="4"/>
  <c r="C66" i="4" s="1"/>
  <c r="D7" i="4"/>
  <c r="C65" i="4" s="1"/>
  <c r="O4" i="4"/>
  <c r="M4" i="4"/>
  <c r="K4" i="4"/>
  <c r="D50" i="4" s="1"/>
  <c r="G3" i="4"/>
  <c r="C7" i="3"/>
  <c r="H4" i="6" s="1"/>
  <c r="D7" i="2"/>
  <c r="E10" i="2" s="1"/>
  <c r="D3" i="2"/>
  <c r="E15" i="1"/>
  <c r="E14" i="1"/>
  <c r="E9" i="1"/>
  <c r="F14" i="1" s="1"/>
  <c r="G14" i="1" s="1"/>
  <c r="E8" i="1"/>
  <c r="F20" i="1" s="1"/>
  <c r="H6" i="6" s="1"/>
  <c r="S50" i="4" l="1"/>
  <c r="L50" i="4"/>
  <c r="H9" i="6"/>
  <c r="H11" i="6" s="1"/>
  <c r="C5" i="5"/>
  <c r="E5" i="5" s="1"/>
  <c r="D49" i="4"/>
  <c r="D53" i="4"/>
  <c r="F18" i="1"/>
  <c r="F15" i="1"/>
  <c r="G15" i="1" s="1"/>
  <c r="G16" i="1" s="1"/>
  <c r="D14" i="4" s="1"/>
  <c r="C10" i="2"/>
  <c r="D11" i="2" s="1"/>
  <c r="G5" i="6" s="1"/>
  <c r="H5" i="6" s="1"/>
  <c r="D51" i="4"/>
  <c r="L52" i="4"/>
  <c r="J17" i="4" l="1"/>
  <c r="J15" i="4"/>
  <c r="J18" i="4"/>
  <c r="J14" i="4"/>
  <c r="J16" i="4"/>
  <c r="F13" i="5"/>
  <c r="F12" i="5"/>
  <c r="F11" i="5"/>
  <c r="F10" i="5"/>
  <c r="F9" i="5"/>
  <c r="C14" i="5"/>
  <c r="C13" i="5"/>
  <c r="C11" i="5"/>
  <c r="C10" i="5"/>
  <c r="E13" i="5"/>
  <c r="E14" i="5" s="1"/>
  <c r="B9" i="5" s="1"/>
  <c r="C12" i="5"/>
  <c r="C9" i="5"/>
  <c r="G8" i="6"/>
  <c r="H8" i="6" s="1"/>
  <c r="S49" i="4"/>
  <c r="L49" i="4"/>
  <c r="F19" i="1"/>
  <c r="C27" i="4"/>
  <c r="L51" i="4"/>
  <c r="S51" i="4"/>
  <c r="S53" i="4"/>
  <c r="L53" i="4"/>
  <c r="J28" i="4" l="1"/>
  <c r="J30" i="4"/>
  <c r="J31" i="4"/>
  <c r="J27" i="4"/>
  <c r="J29" i="4"/>
  <c r="Q18" i="4"/>
  <c r="Q25" i="4" s="1"/>
  <c r="J21" i="4"/>
  <c r="Q14" i="4"/>
  <c r="Q21" i="4" s="1"/>
  <c r="B10" i="5"/>
  <c r="B11" i="5" s="1"/>
  <c r="B12" i="5" s="1"/>
  <c r="B13" i="5" s="1"/>
  <c r="B14" i="5" s="1"/>
  <c r="E9" i="5" s="1"/>
  <c r="E10" i="5" s="1"/>
  <c r="E11" i="5" s="1"/>
  <c r="E12" i="5" s="1"/>
  <c r="G6" i="6"/>
  <c r="C4" i="3"/>
  <c r="G4" i="6" s="1"/>
  <c r="D38" i="4"/>
  <c r="J22" i="4"/>
  <c r="J34" i="4" s="1"/>
  <c r="Q15" i="4"/>
  <c r="Q22" i="4" s="1"/>
  <c r="Q16" i="4"/>
  <c r="Q23" i="4" s="1"/>
  <c r="J24" i="4"/>
  <c r="J36" i="4" s="1"/>
  <c r="Q17" i="4"/>
  <c r="Q24" i="4" s="1"/>
  <c r="E58" i="4" l="1"/>
  <c r="L14" i="6"/>
  <c r="J33" i="4"/>
  <c r="C19" i="5"/>
  <c r="C20" i="5" s="1"/>
  <c r="J25" i="4"/>
  <c r="J37" i="4" s="1"/>
  <c r="I43" i="4"/>
  <c r="E60" i="4"/>
  <c r="E42" i="4"/>
  <c r="E40" i="4"/>
  <c r="I41" i="4" s="1"/>
  <c r="E39" i="4"/>
  <c r="E43" i="4"/>
  <c r="E41" i="4"/>
  <c r="J23" i="4"/>
  <c r="J35" i="4" s="1"/>
  <c r="I42" i="4" l="1"/>
  <c r="E59" i="4"/>
  <c r="I44" i="4"/>
  <c r="E61" i="4"/>
  <c r="I40" i="4"/>
  <c r="G7" i="6" s="1"/>
  <c r="E57" i="4"/>
  <c r="G9" i="6" s="1"/>
  <c r="G10" i="6"/>
  <c r="H10" i="6" s="1"/>
  <c r="F20" i="5"/>
  <c r="G11" i="6" l="1"/>
</calcChain>
</file>

<file path=xl/sharedStrings.xml><?xml version="1.0" encoding="utf-8"?>
<sst xmlns="http://schemas.openxmlformats.org/spreadsheetml/2006/main" count="318" uniqueCount="137">
  <si>
    <t>6- Determinar la evolución de la producción</t>
  </si>
  <si>
    <t>Período de puesta en marcha</t>
  </si>
  <si>
    <t>meses</t>
  </si>
  <si>
    <t>Determinado por personal con experiencia en el rubro</t>
  </si>
  <si>
    <t>Se consideran dos semanas de vacaciones y 15 días de feriados distribuidos durante el año.</t>
  </si>
  <si>
    <t>a)</t>
  </si>
  <si>
    <t>Volumen de producción:</t>
  </si>
  <si>
    <t>Anual</t>
  </si>
  <si>
    <t>Mensual</t>
  </si>
  <si>
    <t>b)</t>
  </si>
  <si>
    <t>Volumen de la producción durante el período de puesta en marcha:</t>
  </si>
  <si>
    <t>Mes</t>
  </si>
  <si>
    <t>Ritmo de produccion al inicio (%)</t>
  </si>
  <si>
    <t>Ritmo de produccion al final (%)</t>
  </si>
  <si>
    <t>Produccion promedio (%)</t>
  </si>
  <si>
    <t>Producción mensual promedio (u)</t>
  </si>
  <si>
    <t>Producción propuesta (u)</t>
  </si>
  <si>
    <t>Total</t>
  </si>
  <si>
    <t>c)</t>
  </si>
  <si>
    <t>Volumen de producción durante el resto del año</t>
  </si>
  <si>
    <t>unidades</t>
  </si>
  <si>
    <t>d)</t>
  </si>
  <si>
    <t>Volumen de produccion en el año 1</t>
  </si>
  <si>
    <t>e)</t>
  </si>
  <si>
    <t>Volumen de produccion para los años 2 a 5</t>
  </si>
  <si>
    <t>7- Determinación del stock promedio de producto elaborado</t>
  </si>
  <si>
    <t>Se realizan entregas diarias</t>
  </si>
  <si>
    <t>entregas x año</t>
  </si>
  <si>
    <t xml:space="preserve">Stock de seguridad de </t>
  </si>
  <si>
    <t>días</t>
  </si>
  <si>
    <t>Volumen de producción diaria</t>
  </si>
  <si>
    <t xml:space="preserve">El stock va a variar entre </t>
  </si>
  <si>
    <t>y</t>
  </si>
  <si>
    <t>Stock promedio de elaborado</t>
  </si>
  <si>
    <t>8- Evolución de las ventas durante la vida útil del proyecto</t>
  </si>
  <si>
    <t>Venta del año 1</t>
  </si>
  <si>
    <t>Venta de los años 2 a 5</t>
  </si>
  <si>
    <t>9. Consumo de materia prima</t>
  </si>
  <si>
    <t>Se tiene en cuenta que durante el período de puesta en marcha hay un</t>
  </si>
  <si>
    <t>%más de desperdicios no recuperables, según estima tecnólogo.</t>
  </si>
  <si>
    <t xml:space="preserve">El ciclo de elaboración demanda </t>
  </si>
  <si>
    <t xml:space="preserve">días de ritmo normal </t>
  </si>
  <si>
    <t>Por lo tanto los ciclos anuales de elaboración son</t>
  </si>
  <si>
    <t>/</t>
  </si>
  <si>
    <t>=</t>
  </si>
  <si>
    <t>Para la determinación del ciclo de elaboración se tuvo en cuenta el tiempo de entrega estipulado por la empresa encargada del sublimado.</t>
  </si>
  <si>
    <t>Valores en régimen:</t>
  </si>
  <si>
    <t>Tela</t>
  </si>
  <si>
    <t>kg/año</t>
  </si>
  <si>
    <t>Elástico</t>
  </si>
  <si>
    <t>m/año</t>
  </si>
  <si>
    <t>Etiqueta</t>
  </si>
  <si>
    <t>u/año</t>
  </si>
  <si>
    <t>Tag Pins</t>
  </si>
  <si>
    <t>Hang Tags</t>
  </si>
  <si>
    <t>a) consumo de materia prima para realizar la producción del primer año</t>
  </si>
  <si>
    <t>Primeros 2 meses (puesta en marcha) se producen</t>
  </si>
  <si>
    <t xml:space="preserve">formadas por: </t>
  </si>
  <si>
    <t>kg</t>
  </si>
  <si>
    <t>y a su vez el desperdicio es:</t>
  </si>
  <si>
    <t>m</t>
  </si>
  <si>
    <t>u</t>
  </si>
  <si>
    <t>Considerando los desperdicios adicionales en la puesta en marcha para el primer año surgen</t>
  </si>
  <si>
    <t>Desperdicios adicionales:</t>
  </si>
  <si>
    <t>En los 9,5 meses restantes</t>
  </si>
  <si>
    <t>las cuales equivalen a:</t>
  </si>
  <si>
    <t>Total MP para año 1</t>
  </si>
  <si>
    <t xml:space="preserve">Volumen de producción del año 1 </t>
  </si>
  <si>
    <t>y forman parte de los productos finales</t>
  </si>
  <si>
    <t>por ende el desperdicio total para el año 1 será el consumo de MP menos la MP que forma el producto final</t>
  </si>
  <si>
    <t>b)Consumo MP en la mercadería en proceso</t>
  </si>
  <si>
    <t xml:space="preserve">Debido a que el ciclo de elaboración es de </t>
  </si>
  <si>
    <t>La mercadería en curso es:</t>
  </si>
  <si>
    <t>De la cual los siguientes valores son desperdicios:</t>
  </si>
  <si>
    <t>y son parte del producto final</t>
  </si>
  <si>
    <t>c)Consumo total de MP en el primer año</t>
  </si>
  <si>
    <t>d)Consumo total de Mp para los siguientes años</t>
  </si>
  <si>
    <t xml:space="preserve">En el presente punto se analizará únicamente el stock promedio de Rollos de tela </t>
  </si>
  <si>
    <t xml:space="preserve">por tratarse del elemento más determinante en el producto, por el espacio ocupado </t>
  </si>
  <si>
    <t>por este a la hora del almacenamiento y por su mayor GTA respecto de los demás productos</t>
  </si>
  <si>
    <r>
      <rPr>
        <b/>
        <u/>
        <sz val="11"/>
        <rFont val="Calibri"/>
        <family val="2"/>
        <scheme val="minor"/>
      </rPr>
      <t>a)consumo mensual de MP</t>
    </r>
    <r>
      <rPr>
        <sz val="11"/>
        <rFont val="Calibri"/>
        <family val="2"/>
        <scheme val="minor"/>
      </rPr>
      <t>:</t>
    </r>
  </si>
  <si>
    <t>/11,5=</t>
  </si>
  <si>
    <t>Kg/mes</t>
  </si>
  <si>
    <t>b) Variación del stock de materia prima a lo largo del año y programa de compras en estado de régimen</t>
  </si>
  <si>
    <t>Observaciones:</t>
  </si>
  <si>
    <t>*</t>
  </si>
  <si>
    <t xml:space="preserve">El GTA del proveedor es de aproximadamente </t>
  </si>
  <si>
    <t>días hábiles</t>
  </si>
  <si>
    <t>Al fin del mes</t>
  </si>
  <si>
    <t>Stock</t>
  </si>
  <si>
    <t>Compras</t>
  </si>
  <si>
    <t>pudiendo existir demoras de hasta 11 días hábiles</t>
  </si>
  <si>
    <t>Enero</t>
  </si>
  <si>
    <t>Julio</t>
  </si>
  <si>
    <t xml:space="preserve">Estableciéndose un stock de seguridad de </t>
  </si>
  <si>
    <t xml:space="preserve"> días hábiles</t>
  </si>
  <si>
    <t>Febrero</t>
  </si>
  <si>
    <t>Agosto</t>
  </si>
  <si>
    <t>Se consideran los días hábiles por ser los de producción de la empresa.</t>
  </si>
  <si>
    <t>Marzo</t>
  </si>
  <si>
    <t>Septiembre</t>
  </si>
  <si>
    <t>Las vacaciones se establecen en el mes de enero</t>
  </si>
  <si>
    <t>Abril</t>
  </si>
  <si>
    <t>Octubre</t>
  </si>
  <si>
    <t xml:space="preserve">En el caso de este proyecto la capacidad de entrega de rollos </t>
  </si>
  <si>
    <t>Mayo</t>
  </si>
  <si>
    <t>Noviembre</t>
  </si>
  <si>
    <t>de tela por parte del proveedor es constante a lo largo del año</t>
  </si>
  <si>
    <t>Junio</t>
  </si>
  <si>
    <t>Diciembre</t>
  </si>
  <si>
    <t>c)Stock promedio:</t>
  </si>
  <si>
    <t>Sumatoria stock mensual:</t>
  </si>
  <si>
    <t>Stock promedio:</t>
  </si>
  <si>
    <t xml:space="preserve">kg que equivalen a </t>
  </si>
  <si>
    <t>meses de consumo</t>
  </si>
  <si>
    <t>11)Cuadro resumen del programa general de evolución</t>
  </si>
  <si>
    <t>U de medida</t>
  </si>
  <si>
    <t>periodo de instalación</t>
  </si>
  <si>
    <t>Año 1</t>
  </si>
  <si>
    <t>Año 2 a 5</t>
  </si>
  <si>
    <t>Observación</t>
  </si>
  <si>
    <t>Ventas</t>
  </si>
  <si>
    <t>U. Calza</t>
  </si>
  <si>
    <t xml:space="preserve">Al igual que en el ejercicio anterior se considerará únicamente los rollos </t>
  </si>
  <si>
    <t>Stock promedio PT</t>
  </si>
  <si>
    <t>de tela como MP más relevante</t>
  </si>
  <si>
    <t>Producción</t>
  </si>
  <si>
    <t>Desperdicio NR</t>
  </si>
  <si>
    <t>Kg tela</t>
  </si>
  <si>
    <t>En curso y Semielaborado</t>
  </si>
  <si>
    <t>Consumo MP</t>
  </si>
  <si>
    <t>Stock MP</t>
  </si>
  <si>
    <t>Compra MP</t>
  </si>
  <si>
    <t>En el período de instalación se adquiere la MP necesaria para la puesta en marcha del proyecto, que es de :</t>
  </si>
  <si>
    <t xml:space="preserve">Como los rollos de tela tienen unos </t>
  </si>
  <si>
    <t xml:space="preserve">kg  se adquirirán </t>
  </si>
  <si>
    <t>1032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</si>
</sst>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3" fillId="2" borderId="3" xfId="0" applyFont="1" applyFill="1" applyBorder="1"/>
    <xf numFmtId="0" fontId="0" fillId="2" borderId="0" xfId="0" applyFill="1" applyAlignment="1">
      <alignment wrapText="1"/>
    </xf>
    <xf numFmtId="1" fontId="0" fillId="2" borderId="0" xfId="0" applyNumberFormat="1" applyFill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3" fillId="2" borderId="3" xfId="0" applyNumberFormat="1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1" fontId="3" fillId="2" borderId="0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9" fontId="0" fillId="2" borderId="3" xfId="1" applyFont="1" applyFill="1" applyBorder="1"/>
    <xf numFmtId="1" fontId="0" fillId="2" borderId="3" xfId="0" applyNumberFormat="1" applyFill="1" applyBorder="1"/>
    <xf numFmtId="0" fontId="3" fillId="2" borderId="3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1" fontId="3" fillId="2" borderId="7" xfId="0" applyNumberFormat="1" applyFont="1" applyFill="1" applyBorder="1"/>
    <xf numFmtId="0" fontId="0" fillId="2" borderId="8" xfId="0" applyFill="1" applyBorder="1"/>
    <xf numFmtId="2" fontId="3" fillId="2" borderId="0" xfId="0" applyNumberFormat="1" applyFont="1" applyFill="1"/>
    <xf numFmtId="1" fontId="3" fillId="2" borderId="0" xfId="0" applyNumberFormat="1" applyFont="1" applyFill="1"/>
    <xf numFmtId="0" fontId="0" fillId="2" borderId="0" xfId="0" applyFill="1" applyAlignment="1">
      <alignment horizontal="center"/>
    </xf>
    <xf numFmtId="1" fontId="3" fillId="2" borderId="0" xfId="0" applyNumberFormat="1" applyFont="1" applyFill="1" applyAlignment="1">
      <alignment horizontal="left"/>
    </xf>
    <xf numFmtId="0" fontId="3" fillId="2" borderId="7" xfId="0" applyFont="1" applyFill="1" applyBorder="1"/>
    <xf numFmtId="0" fontId="4" fillId="2" borderId="0" xfId="0" applyFont="1" applyFill="1" applyBorder="1"/>
    <xf numFmtId="0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/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6" xfId="0" applyFill="1" applyBorder="1" applyAlignment="1">
      <alignment horizontal="right"/>
    </xf>
    <xf numFmtId="2" fontId="0" fillId="2" borderId="7" xfId="0" applyNumberFormat="1" applyFill="1" applyBorder="1"/>
    <xf numFmtId="3" fontId="0" fillId="2" borderId="3" xfId="0" applyNumberFormat="1" applyFill="1" applyBorder="1"/>
    <xf numFmtId="0" fontId="0" fillId="2" borderId="11" xfId="0" applyFill="1" applyBorder="1"/>
    <xf numFmtId="1" fontId="0" fillId="2" borderId="7" xfId="0" applyNumberFormat="1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right"/>
    </xf>
    <xf numFmtId="1" fontId="0" fillId="2" borderId="12" xfId="0" applyNumberFormat="1" applyFill="1" applyBorder="1"/>
    <xf numFmtId="0" fontId="0" fillId="2" borderId="5" xfId="0" applyFill="1" applyBorder="1"/>
    <xf numFmtId="0" fontId="0" fillId="2" borderId="0" xfId="0" applyNumberFormat="1" applyFill="1" applyBorder="1"/>
    <xf numFmtId="164" fontId="0" fillId="2" borderId="7" xfId="0" applyNumberFormat="1" applyFill="1" applyBorder="1"/>
    <xf numFmtId="2" fontId="0" fillId="2" borderId="0" xfId="0" applyNumberFormat="1" applyFill="1" applyBorder="1"/>
    <xf numFmtId="0" fontId="5" fillId="2" borderId="0" xfId="0" applyFont="1" applyFill="1"/>
    <xf numFmtId="2" fontId="5" fillId="2" borderId="0" xfId="0" applyNumberFormat="1" applyFont="1" applyFill="1"/>
    <xf numFmtId="2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/>
    <xf numFmtId="2" fontId="0" fillId="2" borderId="13" xfId="0" applyNumberForma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/>
    <xf numFmtId="0" fontId="0" fillId="2" borderId="13" xfId="0" applyFill="1" applyBorder="1" applyAlignment="1">
      <alignment horizontal="center" vertical="center"/>
    </xf>
    <xf numFmtId="0" fontId="7" fillId="2" borderId="0" xfId="0" applyFont="1" applyFill="1"/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2" fontId="0" fillId="2" borderId="1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'Ej 10'!$B$23</c:f>
              <c:strCache>
                <c:ptCount val="1"/>
                <c:pt idx="0">
                  <c:v>Stock</c:v>
                </c:pt>
              </c:strCache>
            </c:strRef>
          </c:tx>
          <c:xVal>
            <c:strRef>
              <c:f>'Ej 10'!$A$24:$A$35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'Ej 10'!$B$24:$B$35</c:f>
              <c:numCache>
                <c:formatCode>0.00</c:formatCode>
                <c:ptCount val="12"/>
                <c:pt idx="0">
                  <c:v>1829.7201113043475</c:v>
                </c:pt>
                <c:pt idx="1">
                  <c:v>1829.7201113043475</c:v>
                </c:pt>
                <c:pt idx="2">
                  <c:v>1829.7201113043475</c:v>
                </c:pt>
                <c:pt idx="3">
                  <c:v>1829.7201113043475</c:v>
                </c:pt>
                <c:pt idx="4">
                  <c:v>1829.7201113043475</c:v>
                </c:pt>
                <c:pt idx="5">
                  <c:v>1829.7201113043475</c:v>
                </c:pt>
                <c:pt idx="6">
                  <c:v>1829.7201113043477</c:v>
                </c:pt>
                <c:pt idx="7">
                  <c:v>1829.7201113043477</c:v>
                </c:pt>
                <c:pt idx="8">
                  <c:v>1829.7201113043477</c:v>
                </c:pt>
                <c:pt idx="9">
                  <c:v>1829.7201113043477</c:v>
                </c:pt>
                <c:pt idx="10">
                  <c:v>1829.72</c:v>
                </c:pt>
                <c:pt idx="11">
                  <c:v>1219.8100556521738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C9-4FF8-906F-BC46CF146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892400"/>
        <c:axId val="250892960"/>
      </c:scatterChart>
      <c:valAx>
        <c:axId val="25089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50892960"/>
        <c:crosses val="autoZero"/>
        <c:crossBetween val="midCat"/>
      </c:valAx>
      <c:valAx>
        <c:axId val="25089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0892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21</xdr:row>
      <xdr:rowOff>66675</xdr:rowOff>
    </xdr:from>
    <xdr:to>
      <xdr:col>9</xdr:col>
      <xdr:colOff>381000</xdr:colOff>
      <xdr:row>34</xdr:row>
      <xdr:rowOff>95250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jercicios%201%20-%2011%20grupo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"/>
      <sheetName val="Ej 2"/>
      <sheetName val="Ej 3"/>
      <sheetName val="Ej 4"/>
      <sheetName val="Ej 5"/>
      <sheetName val="Ej 6"/>
      <sheetName val="Ej 7"/>
      <sheetName val="Ej 8"/>
      <sheetName val="Ej9"/>
      <sheetName val="Ej 10"/>
      <sheetName val="Ej 11"/>
    </sheetNames>
    <sheetDataSet>
      <sheetData sheetId="0">
        <row r="23">
          <cell r="B23">
            <v>83864</v>
          </cell>
        </row>
        <row r="24">
          <cell r="B24">
            <v>7292.521739130435</v>
          </cell>
          <cell r="D24">
            <v>12487.3496</v>
          </cell>
          <cell r="F24">
            <v>53672.959999999999</v>
          </cell>
          <cell r="H24">
            <v>83864</v>
          </cell>
          <cell r="J24">
            <v>83864</v>
          </cell>
          <cell r="L24">
            <v>83864</v>
          </cell>
        </row>
        <row r="48">
          <cell r="C48">
            <v>14027.931279999999</v>
          </cell>
        </row>
        <row r="49">
          <cell r="C49">
            <v>53673.0459606</v>
          </cell>
        </row>
        <row r="50">
          <cell r="C50">
            <v>84702.64</v>
          </cell>
        </row>
        <row r="51">
          <cell r="C51">
            <v>85541.28</v>
          </cell>
        </row>
        <row r="52">
          <cell r="C52">
            <v>84702.64</v>
          </cell>
        </row>
        <row r="56">
          <cell r="C56">
            <v>0.12337139019476159</v>
          </cell>
        </row>
        <row r="57">
          <cell r="C57">
            <v>1.6015625000000002E-6</v>
          </cell>
        </row>
        <row r="58">
          <cell r="C58">
            <v>0.01</v>
          </cell>
        </row>
        <row r="59">
          <cell r="C59">
            <v>0.02</v>
          </cell>
        </row>
        <row r="60">
          <cell r="C60">
            <v>0.01</v>
          </cell>
        </row>
        <row r="65">
          <cell r="C65">
            <v>0.12337139019476159</v>
          </cell>
        </row>
        <row r="66">
          <cell r="C66">
            <v>1.6015625000000002E-6</v>
          </cell>
        </row>
        <row r="67">
          <cell r="C67">
            <v>0.01</v>
          </cell>
        </row>
        <row r="68">
          <cell r="C68">
            <v>0.02</v>
          </cell>
        </row>
        <row r="69">
          <cell r="C69">
            <v>0.01</v>
          </cell>
        </row>
      </sheetData>
      <sheetData sheetId="1">
        <row r="13">
          <cell r="C13">
            <v>235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B23" t="str">
            <v>Stock</v>
          </cell>
        </row>
        <row r="24">
          <cell r="A24" t="str">
            <v>Enero</v>
          </cell>
          <cell r="B24">
            <v>1829.7201113043475</v>
          </cell>
        </row>
        <row r="25">
          <cell r="A25" t="str">
            <v>Febrero</v>
          </cell>
          <cell r="B25">
            <v>1829.7201113043475</v>
          </cell>
        </row>
        <row r="26">
          <cell r="A26" t="str">
            <v>Marzo</v>
          </cell>
          <cell r="B26">
            <v>1829.7201113043475</v>
          </cell>
        </row>
        <row r="27">
          <cell r="A27" t="str">
            <v>Abril</v>
          </cell>
          <cell r="B27">
            <v>1829.7201113043475</v>
          </cell>
        </row>
        <row r="28">
          <cell r="A28" t="str">
            <v>Mayo</v>
          </cell>
          <cell r="B28">
            <v>1829.7201113043475</v>
          </cell>
        </row>
        <row r="29">
          <cell r="A29" t="str">
            <v>Junio</v>
          </cell>
          <cell r="B29">
            <v>1829.7201113043475</v>
          </cell>
        </row>
        <row r="30">
          <cell r="A30" t="str">
            <v>Julio</v>
          </cell>
          <cell r="B30">
            <v>1829.7201113043477</v>
          </cell>
        </row>
        <row r="31">
          <cell r="A31" t="str">
            <v>Agosto</v>
          </cell>
          <cell r="B31">
            <v>1829.7201113043477</v>
          </cell>
        </row>
        <row r="32">
          <cell r="A32" t="str">
            <v>Septiembre</v>
          </cell>
          <cell r="B32">
            <v>1829.7201113043477</v>
          </cell>
        </row>
        <row r="33">
          <cell r="A33" t="str">
            <v>Octubre</v>
          </cell>
          <cell r="B33">
            <v>1829.7201113043477</v>
          </cell>
        </row>
        <row r="34">
          <cell r="A34" t="str">
            <v>Noviembre</v>
          </cell>
          <cell r="B34">
            <v>1829.72</v>
          </cell>
        </row>
        <row r="35">
          <cell r="A35" t="str">
            <v>Diciembre</v>
          </cell>
          <cell r="B35">
            <v>1219.8100556521738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1" max="1" width="2.85546875" style="1" customWidth="1"/>
    <col min="2" max="5" width="11.42578125" style="1"/>
    <col min="6" max="6" width="12.7109375" style="1" customWidth="1"/>
    <col min="7" max="16384" width="11.42578125" style="1"/>
  </cols>
  <sheetData>
    <row r="1" spans="1:8" x14ac:dyDescent="0.25">
      <c r="B1" s="2" t="s">
        <v>0</v>
      </c>
    </row>
    <row r="3" spans="1:8" x14ac:dyDescent="0.25">
      <c r="B3" s="1" t="s">
        <v>1</v>
      </c>
      <c r="E3" s="1">
        <v>2</v>
      </c>
      <c r="F3" s="1" t="s">
        <v>2</v>
      </c>
    </row>
    <row r="4" spans="1:8" x14ac:dyDescent="0.25">
      <c r="A4" s="1" t="s">
        <v>3</v>
      </c>
    </row>
    <row r="5" spans="1:8" x14ac:dyDescent="0.25">
      <c r="A5" s="1" t="s">
        <v>4</v>
      </c>
    </row>
    <row r="7" spans="1:8" x14ac:dyDescent="0.25">
      <c r="A7" s="3" t="s">
        <v>5</v>
      </c>
    </row>
    <row r="8" spans="1:8" x14ac:dyDescent="0.25">
      <c r="B8" s="4" t="s">
        <v>6</v>
      </c>
      <c r="C8" s="5"/>
      <c r="D8" s="6" t="s">
        <v>7</v>
      </c>
      <c r="E8" s="7">
        <f>+'[1]Ej 1'!$B$23</f>
        <v>83864</v>
      </c>
      <c r="G8" s="8"/>
      <c r="H8" s="9"/>
    </row>
    <row r="9" spans="1:8" x14ac:dyDescent="0.25">
      <c r="B9" s="10"/>
      <c r="C9" s="11"/>
      <c r="D9" s="6" t="s">
        <v>8</v>
      </c>
      <c r="E9" s="12">
        <f>+'[1]Ej 1'!$B$24</f>
        <v>7292.521739130435</v>
      </c>
      <c r="G9" s="8"/>
      <c r="H9" s="9"/>
    </row>
    <row r="10" spans="1:8" x14ac:dyDescent="0.25">
      <c r="B10" s="13"/>
      <c r="C10" s="13"/>
      <c r="D10" s="14"/>
      <c r="E10" s="15"/>
      <c r="G10" s="8"/>
      <c r="H10" s="9"/>
    </row>
    <row r="11" spans="1:8" x14ac:dyDescent="0.25">
      <c r="A11" s="16" t="s">
        <v>9</v>
      </c>
      <c r="C11" s="13"/>
      <c r="D11" s="14"/>
      <c r="E11" s="15"/>
      <c r="G11" s="8"/>
      <c r="H11" s="9"/>
    </row>
    <row r="12" spans="1:8" x14ac:dyDescent="0.25">
      <c r="B12" s="1" t="s">
        <v>10</v>
      </c>
    </row>
    <row r="13" spans="1:8" ht="45" x14ac:dyDescent="0.25">
      <c r="B13" s="17" t="s">
        <v>11</v>
      </c>
      <c r="C13" s="18" t="s">
        <v>12</v>
      </c>
      <c r="D13" s="18" t="s">
        <v>13</v>
      </c>
      <c r="E13" s="18" t="s">
        <v>14</v>
      </c>
      <c r="F13" s="18" t="s">
        <v>15</v>
      </c>
      <c r="G13" s="18" t="s">
        <v>16</v>
      </c>
    </row>
    <row r="14" spans="1:8" x14ac:dyDescent="0.25">
      <c r="B14" s="19">
        <v>1</v>
      </c>
      <c r="C14" s="20">
        <v>0</v>
      </c>
      <c r="D14" s="20">
        <v>0.3</v>
      </c>
      <c r="E14" s="20">
        <f>(D14+C14)/2</f>
        <v>0.15</v>
      </c>
      <c r="F14" s="21">
        <f>+$E$9</f>
        <v>7292.521739130435</v>
      </c>
      <c r="G14" s="21">
        <f>+F14*E14</f>
        <v>1093.8782608695651</v>
      </c>
    </row>
    <row r="15" spans="1:8" x14ac:dyDescent="0.25">
      <c r="B15" s="19">
        <v>2</v>
      </c>
      <c r="C15" s="20">
        <v>0.3</v>
      </c>
      <c r="D15" s="20">
        <v>1</v>
      </c>
      <c r="E15" s="20">
        <f>(D15+C15)/2</f>
        <v>0.65</v>
      </c>
      <c r="F15" s="21">
        <f>+$E$9</f>
        <v>7292.521739130435</v>
      </c>
      <c r="G15" s="21">
        <f>+F15*E15</f>
        <v>4740.1391304347826</v>
      </c>
    </row>
    <row r="16" spans="1:8" x14ac:dyDescent="0.25">
      <c r="F16" s="22" t="s">
        <v>17</v>
      </c>
      <c r="G16" s="12">
        <f>G14+G15</f>
        <v>5834.0173913043473</v>
      </c>
    </row>
    <row r="17" spans="1:7" ht="15.75" thickBot="1" x14ac:dyDescent="0.3"/>
    <row r="18" spans="1:7" ht="16.5" thickTop="1" thickBot="1" x14ac:dyDescent="0.3">
      <c r="A18" s="3" t="s">
        <v>18</v>
      </c>
      <c r="B18" s="23" t="s">
        <v>19</v>
      </c>
      <c r="C18" s="24"/>
      <c r="D18" s="24"/>
      <c r="E18" s="24"/>
      <c r="F18" s="25">
        <f>+$E$9*9.5</f>
        <v>69278.956521739135</v>
      </c>
      <c r="G18" s="26" t="s">
        <v>20</v>
      </c>
    </row>
    <row r="19" spans="1:7" ht="16.5" thickTop="1" thickBot="1" x14ac:dyDescent="0.3">
      <c r="A19" s="3" t="s">
        <v>21</v>
      </c>
      <c r="B19" s="23" t="s">
        <v>22</v>
      </c>
      <c r="C19" s="24"/>
      <c r="D19" s="24"/>
      <c r="E19" s="24"/>
      <c r="F19" s="25">
        <f>F18+G16</f>
        <v>75112.973913043475</v>
      </c>
      <c r="G19" s="26" t="s">
        <v>20</v>
      </c>
    </row>
    <row r="20" spans="1:7" ht="16.5" thickTop="1" thickBot="1" x14ac:dyDescent="0.3">
      <c r="A20" s="3" t="s">
        <v>23</v>
      </c>
      <c r="B20" s="23" t="s">
        <v>24</v>
      </c>
      <c r="C20" s="24"/>
      <c r="D20" s="24"/>
      <c r="E20" s="24"/>
      <c r="F20" s="25">
        <f>+$E$8</f>
        <v>83864</v>
      </c>
      <c r="G20" s="26" t="s">
        <v>20</v>
      </c>
    </row>
    <row r="21" spans="1:7" ht="15.75" thickTop="1" x14ac:dyDescent="0.25"/>
  </sheetData>
  <mergeCells count="1">
    <mergeCell ref="B8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3" width="4.85546875" style="1" customWidth="1"/>
    <col min="4" max="4" width="4.5703125" style="1" customWidth="1"/>
    <col min="5" max="5" width="5.140625" style="1" customWidth="1"/>
    <col min="6" max="6" width="4.140625" style="1" customWidth="1"/>
    <col min="7" max="16384" width="11.42578125" style="1"/>
  </cols>
  <sheetData>
    <row r="1" spans="1:6" x14ac:dyDescent="0.25">
      <c r="A1" s="2" t="s">
        <v>25</v>
      </c>
    </row>
    <row r="3" spans="1:6" x14ac:dyDescent="0.25">
      <c r="A3" s="1" t="s">
        <v>26</v>
      </c>
      <c r="D3" s="3">
        <f>+'[1]Ej 2'!$C$13</f>
        <v>235</v>
      </c>
      <c r="E3" s="1" t="s">
        <v>27</v>
      </c>
    </row>
    <row r="4" spans="1:6" x14ac:dyDescent="0.25">
      <c r="A4" s="1" t="s">
        <v>28</v>
      </c>
      <c r="D4" s="27">
        <v>0.75</v>
      </c>
      <c r="E4" s="1" t="s">
        <v>29</v>
      </c>
    </row>
    <row r="6" spans="1:6" x14ac:dyDescent="0.25">
      <c r="A6" s="3" t="s">
        <v>5</v>
      </c>
    </row>
    <row r="7" spans="1:6" x14ac:dyDescent="0.25">
      <c r="A7" s="1" t="s">
        <v>30</v>
      </c>
      <c r="D7" s="28">
        <f>+'[1]Ej 1'!$B$23/'Ej 7'!$D$3</f>
        <v>356.86808510638298</v>
      </c>
      <c r="E7" s="1" t="s">
        <v>20</v>
      </c>
    </row>
    <row r="9" spans="1:6" x14ac:dyDescent="0.25">
      <c r="A9" s="3" t="s">
        <v>9</v>
      </c>
    </row>
    <row r="10" spans="1:6" ht="15.75" thickBot="1" x14ac:dyDescent="0.3">
      <c r="A10" s="1" t="s">
        <v>31</v>
      </c>
      <c r="C10" s="3">
        <f>+$D$4*$D$7</f>
        <v>267.65106382978723</v>
      </c>
      <c r="D10" s="29" t="s">
        <v>32</v>
      </c>
      <c r="E10" s="30">
        <f>+($D$4+1)*$D$7</f>
        <v>624.51914893617027</v>
      </c>
      <c r="F10" s="1" t="s">
        <v>20</v>
      </c>
    </row>
    <row r="11" spans="1:6" ht="16.5" thickTop="1" thickBot="1" x14ac:dyDescent="0.3">
      <c r="A11" s="23" t="s">
        <v>33</v>
      </c>
      <c r="B11" s="24"/>
      <c r="C11" s="24"/>
      <c r="D11" s="31">
        <f>+($E$10+$C$10)/2</f>
        <v>446.08510638297878</v>
      </c>
      <c r="E11" s="24" t="s">
        <v>20</v>
      </c>
      <c r="F11" s="26"/>
    </row>
    <row r="12" spans="1:6" ht="15.75" thickTop="1" x14ac:dyDescent="0.25"/>
    <row r="13" spans="1:6" x14ac:dyDescent="0.25">
      <c r="A1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3" sqref="B3"/>
    </sheetView>
  </sheetViews>
  <sheetFormatPr baseColWidth="10" defaultColWidth="11.42578125" defaultRowHeight="15" x14ac:dyDescent="0.25"/>
  <cols>
    <col min="1" max="16384" width="11.42578125" style="1"/>
  </cols>
  <sheetData>
    <row r="1" spans="1:4" x14ac:dyDescent="0.25">
      <c r="A1" s="2" t="s">
        <v>34</v>
      </c>
    </row>
    <row r="3" spans="1:4" x14ac:dyDescent="0.25">
      <c r="A3" s="3" t="s">
        <v>5</v>
      </c>
    </row>
    <row r="4" spans="1:4" x14ac:dyDescent="0.25">
      <c r="A4" s="1" t="s">
        <v>35</v>
      </c>
      <c r="C4" s="28">
        <f>+'Ej 6'!$F$19-'Ej 7'!$D$11</f>
        <v>74666.8888066605</v>
      </c>
      <c r="D4" s="1" t="s">
        <v>20</v>
      </c>
    </row>
    <row r="6" spans="1:4" x14ac:dyDescent="0.25">
      <c r="A6" s="3" t="s">
        <v>9</v>
      </c>
    </row>
    <row r="7" spans="1:4" x14ac:dyDescent="0.25">
      <c r="A7" s="1" t="s">
        <v>36</v>
      </c>
      <c r="C7" s="3">
        <f>+'[1]Ej 1'!$B$23</f>
        <v>83864</v>
      </c>
      <c r="D7" s="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99"/>
  <sheetViews>
    <sheetView topLeftCell="C31" workbookViewId="0">
      <selection activeCell="B3" sqref="B3"/>
    </sheetView>
  </sheetViews>
  <sheetFormatPr baseColWidth="10" defaultColWidth="11.42578125" defaultRowHeight="15" x14ac:dyDescent="0.25"/>
  <cols>
    <col min="2" max="2" width="12.140625" customWidth="1"/>
    <col min="3" max="3" width="21.42578125" customWidth="1"/>
    <col min="8" max="8" width="12.5703125" bestFit="1" customWidth="1"/>
  </cols>
  <sheetData>
    <row r="1" spans="1:103" x14ac:dyDescent="0.25">
      <c r="A1" s="32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</row>
    <row r="2" spans="1:103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</row>
    <row r="3" spans="1:103" x14ac:dyDescent="0.25">
      <c r="A3" s="14" t="s">
        <v>38</v>
      </c>
      <c r="B3" s="14"/>
      <c r="C3" s="14"/>
      <c r="D3" s="14"/>
      <c r="E3" s="14"/>
      <c r="G3" s="33">
        <f>35</f>
        <v>35</v>
      </c>
      <c r="H3" s="14" t="s">
        <v>39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</row>
    <row r="4" spans="1:103" x14ac:dyDescent="0.25">
      <c r="A4" s="14" t="s">
        <v>40</v>
      </c>
      <c r="B4" s="14"/>
      <c r="C4" s="14"/>
      <c r="D4" s="13">
        <v>6</v>
      </c>
      <c r="E4" s="14" t="s">
        <v>41</v>
      </c>
      <c r="F4" s="14"/>
      <c r="G4" s="14" t="s">
        <v>42</v>
      </c>
      <c r="H4" s="14"/>
      <c r="I4" s="14"/>
      <c r="J4" s="14"/>
      <c r="K4" s="34">
        <f>'[1]Ej 2'!C13</f>
        <v>235</v>
      </c>
      <c r="L4" s="35" t="s">
        <v>43</v>
      </c>
      <c r="M4" s="36">
        <f>D4</f>
        <v>6</v>
      </c>
      <c r="N4" s="35" t="s">
        <v>44</v>
      </c>
      <c r="O4" s="37">
        <f>'[1]Ej 2'!C13/'Ej9'!D4</f>
        <v>39.166666666666664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</row>
    <row r="5" spans="1:103" x14ac:dyDescent="0.25">
      <c r="A5" s="14" t="s">
        <v>45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</row>
    <row r="6" spans="1:103" ht="15.75" thickBot="1" x14ac:dyDescent="0.3">
      <c r="A6" s="38"/>
      <c r="B6" s="39"/>
      <c r="C6" s="39"/>
      <c r="D6" s="39"/>
      <c r="E6" s="39"/>
      <c r="F6" s="39"/>
      <c r="G6" s="4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</row>
    <row r="7" spans="1:103" ht="16.5" thickTop="1" thickBot="1" x14ac:dyDescent="0.3">
      <c r="A7" s="41" t="s">
        <v>46</v>
      </c>
      <c r="B7" s="14"/>
      <c r="C7" s="42" t="s">
        <v>47</v>
      </c>
      <c r="D7" s="43">
        <f>'[1]Ej 1'!C48</f>
        <v>14027.931279999999</v>
      </c>
      <c r="E7" s="26" t="s">
        <v>48</v>
      </c>
      <c r="F7" s="14"/>
      <c r="G7" s="44">
        <v>83864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</row>
    <row r="8" spans="1:103" ht="16.5" thickTop="1" thickBot="1" x14ac:dyDescent="0.3">
      <c r="A8" s="41"/>
      <c r="B8" s="14"/>
      <c r="C8" s="42" t="s">
        <v>49</v>
      </c>
      <c r="D8" s="43">
        <f>'[1]Ej 1'!C49</f>
        <v>53673.0459606</v>
      </c>
      <c r="E8" s="26" t="s">
        <v>50</v>
      </c>
      <c r="F8" s="14"/>
      <c r="G8" s="4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</row>
    <row r="9" spans="1:103" ht="16.5" thickTop="1" thickBot="1" x14ac:dyDescent="0.3">
      <c r="A9" s="41"/>
      <c r="B9" s="14"/>
      <c r="C9" s="42" t="s">
        <v>51</v>
      </c>
      <c r="D9" s="46">
        <f>'[1]Ej 1'!C50</f>
        <v>84702.64</v>
      </c>
      <c r="E9" s="26" t="s">
        <v>52</v>
      </c>
      <c r="F9" s="14"/>
      <c r="G9" s="4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</row>
    <row r="10" spans="1:103" ht="16.5" thickTop="1" thickBot="1" x14ac:dyDescent="0.3">
      <c r="A10" s="41"/>
      <c r="B10" s="14"/>
      <c r="C10" s="42" t="s">
        <v>53</v>
      </c>
      <c r="D10" s="46">
        <f>'[1]Ej 1'!C51</f>
        <v>85541.28</v>
      </c>
      <c r="E10" s="26" t="s">
        <v>52</v>
      </c>
      <c r="F10" s="14"/>
      <c r="G10" s="4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</row>
    <row r="11" spans="1:103" ht="16.5" thickTop="1" thickBot="1" x14ac:dyDescent="0.3">
      <c r="A11" s="41"/>
      <c r="B11" s="14"/>
      <c r="C11" s="42" t="s">
        <v>54</v>
      </c>
      <c r="D11" s="46">
        <f>'[1]Ej 1'!C52</f>
        <v>84702.64</v>
      </c>
      <c r="E11" s="26" t="s">
        <v>52</v>
      </c>
      <c r="F11" s="14"/>
      <c r="G11" s="4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</row>
    <row r="12" spans="1:103" ht="15.75" thickTop="1" x14ac:dyDescent="0.25">
      <c r="A12" s="47"/>
      <c r="B12" s="48"/>
      <c r="C12" s="49"/>
      <c r="D12" s="50"/>
      <c r="E12" s="48"/>
      <c r="F12" s="48"/>
      <c r="G12" s="5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</row>
    <row r="13" spans="1:103" ht="15.75" thickBot="1" x14ac:dyDescent="0.3">
      <c r="A13" s="32" t="s">
        <v>55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</row>
    <row r="14" spans="1:103" ht="16.5" thickTop="1" thickBot="1" x14ac:dyDescent="0.3">
      <c r="A14" s="14" t="s">
        <v>56</v>
      </c>
      <c r="B14" s="14"/>
      <c r="C14" s="14"/>
      <c r="D14" s="34">
        <f>'Ej 6'!G16</f>
        <v>5834.0173913043473</v>
      </c>
      <c r="E14" s="36" t="s">
        <v>20</v>
      </c>
      <c r="F14" s="52" t="s">
        <v>57</v>
      </c>
      <c r="G14" s="13"/>
      <c r="H14" s="34"/>
      <c r="I14" s="42" t="s">
        <v>47</v>
      </c>
      <c r="J14" s="43">
        <f>$D$14*'[1]Ej 1'!D24/$G$7</f>
        <v>868.68518956521723</v>
      </c>
      <c r="K14" s="26" t="s">
        <v>58</v>
      </c>
      <c r="L14" s="14"/>
      <c r="M14" s="14" t="s">
        <v>59</v>
      </c>
      <c r="N14" s="14"/>
      <c r="O14" s="14"/>
      <c r="P14" s="42" t="s">
        <v>47</v>
      </c>
      <c r="Q14" s="43">
        <f>J14*'[1]Ej 1'!C65</f>
        <v>107.17089947826085</v>
      </c>
      <c r="R14" s="26" t="s">
        <v>58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</row>
    <row r="15" spans="1:103" ht="16.5" thickTop="1" thickBot="1" x14ac:dyDescent="0.3">
      <c r="A15" s="1"/>
      <c r="B15" s="1"/>
      <c r="C15" s="1"/>
      <c r="D15" s="1"/>
      <c r="E15" s="14"/>
      <c r="F15" s="14"/>
      <c r="G15" s="14"/>
      <c r="H15" s="14"/>
      <c r="I15" s="42" t="s">
        <v>49</v>
      </c>
      <c r="J15" s="43">
        <f>$D$14*'[1]Ej 1'!F24/$G$7</f>
        <v>3733.7711304347822</v>
      </c>
      <c r="K15" s="26" t="s">
        <v>60</v>
      </c>
      <c r="L15" s="14"/>
      <c r="M15" s="14"/>
      <c r="N15" s="14"/>
      <c r="O15" s="14"/>
      <c r="P15" s="42" t="s">
        <v>49</v>
      </c>
      <c r="Q15" s="43">
        <f>J15*'[1]Ej 1'!C66</f>
        <v>5.9798678260869565E-3</v>
      </c>
      <c r="R15" s="26" t="s">
        <v>60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</row>
    <row r="16" spans="1:103" ht="16.5" thickTop="1" thickBot="1" x14ac:dyDescent="0.3">
      <c r="A16" s="14"/>
      <c r="B16" s="14"/>
      <c r="C16" s="14"/>
      <c r="D16" s="14"/>
      <c r="E16" s="14"/>
      <c r="F16" s="14"/>
      <c r="G16" s="14"/>
      <c r="H16" s="14"/>
      <c r="I16" s="42" t="s">
        <v>51</v>
      </c>
      <c r="J16" s="46">
        <f>$D$14*'[1]Ej 1'!H24/$G$7</f>
        <v>5834.0173913043473</v>
      </c>
      <c r="K16" s="26" t="s">
        <v>61</v>
      </c>
      <c r="L16" s="14"/>
      <c r="M16" s="14"/>
      <c r="N16" s="14"/>
      <c r="O16" s="14"/>
      <c r="P16" s="42" t="s">
        <v>51</v>
      </c>
      <c r="Q16" s="46">
        <f>J16*'[1]Ej 1'!C67</f>
        <v>58.340173913043472</v>
      </c>
      <c r="R16" s="26" t="s">
        <v>61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</row>
    <row r="17" spans="1:103" ht="16.5" thickTop="1" thickBot="1" x14ac:dyDescent="0.3">
      <c r="A17" s="1"/>
      <c r="B17" s="1"/>
      <c r="C17" s="1"/>
      <c r="D17" s="1"/>
      <c r="E17" s="1"/>
      <c r="F17" s="1"/>
      <c r="G17" s="1"/>
      <c r="H17" s="14"/>
      <c r="I17" s="42" t="s">
        <v>53</v>
      </c>
      <c r="J17" s="46">
        <f>$D$14*'[1]Ej 1'!J24/$G$7</f>
        <v>5834.0173913043473</v>
      </c>
      <c r="K17" s="26" t="s">
        <v>61</v>
      </c>
      <c r="L17" s="14"/>
      <c r="M17" s="14"/>
      <c r="N17" s="14"/>
      <c r="O17" s="14"/>
      <c r="P17" s="42" t="s">
        <v>53</v>
      </c>
      <c r="Q17" s="46">
        <f>J17*'[1]Ej 1'!C68</f>
        <v>116.68034782608694</v>
      </c>
      <c r="R17" s="26" t="s">
        <v>61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 ht="16.5" thickTop="1" thickBot="1" x14ac:dyDescent="0.3">
      <c r="A18" s="1"/>
      <c r="B18" s="1"/>
      <c r="C18" s="1"/>
      <c r="D18" s="1"/>
      <c r="E18" s="1"/>
      <c r="F18" s="1"/>
      <c r="G18" s="1"/>
      <c r="H18" s="14"/>
      <c r="I18" s="42" t="s">
        <v>54</v>
      </c>
      <c r="J18" s="46">
        <f>$D$14*'[1]Ej 1'!L24/$G$7</f>
        <v>5834.0173913043473</v>
      </c>
      <c r="K18" s="26" t="s">
        <v>61</v>
      </c>
      <c r="L18" s="14"/>
      <c r="M18" s="14"/>
      <c r="N18" s="14"/>
      <c r="O18" s="14"/>
      <c r="P18" s="42" t="s">
        <v>54</v>
      </c>
      <c r="Q18" s="46">
        <f>J18*'[1]Ej 1'!C69</f>
        <v>58.340173913043472</v>
      </c>
      <c r="R18" s="26" t="s">
        <v>61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</row>
    <row r="19" spans="1:103" ht="15.75" thickTop="1" x14ac:dyDescent="0.25">
      <c r="A19" s="1"/>
      <c r="B19" s="1"/>
      <c r="C19" s="1"/>
      <c r="D19" s="1"/>
      <c r="E19" s="1"/>
      <c r="F19" s="1"/>
      <c r="G19" s="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</row>
    <row r="20" spans="1:103" ht="15.75" thickBot="1" x14ac:dyDescent="0.3">
      <c r="A20" s="1"/>
      <c r="B20" s="1"/>
      <c r="C20" s="1"/>
      <c r="D20" s="1"/>
      <c r="E20" s="1"/>
      <c r="F20" s="1"/>
      <c r="G20" s="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6.5" thickTop="1" thickBot="1" x14ac:dyDescent="0.3">
      <c r="A21" s="14" t="s">
        <v>62</v>
      </c>
      <c r="B21" s="14"/>
      <c r="C21" s="14"/>
      <c r="D21" s="14"/>
      <c r="E21" s="14"/>
      <c r="F21" s="14"/>
      <c r="G21" s="14"/>
      <c r="H21" s="14"/>
      <c r="I21" s="42" t="s">
        <v>47</v>
      </c>
      <c r="J21" s="43">
        <f>J14+Q14+Q21</f>
        <v>1013.3659038608694</v>
      </c>
      <c r="K21" s="26" t="s">
        <v>58</v>
      </c>
      <c r="L21" s="14"/>
      <c r="M21" s="14" t="s">
        <v>63</v>
      </c>
      <c r="N21" s="14"/>
      <c r="O21" s="14"/>
      <c r="P21" s="42" t="s">
        <v>47</v>
      </c>
      <c r="Q21" s="43">
        <f>Q14*1.35-Q14</f>
        <v>37.509814817391316</v>
      </c>
      <c r="R21" s="26" t="s">
        <v>58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</row>
    <row r="22" spans="1:103" ht="16.5" thickTop="1" thickBot="1" x14ac:dyDescent="0.3">
      <c r="A22" s="14"/>
      <c r="B22" s="1"/>
      <c r="C22" s="14"/>
      <c r="D22" s="14"/>
      <c r="E22" s="1"/>
      <c r="F22" s="14"/>
      <c r="G22" s="14"/>
      <c r="H22" s="14"/>
      <c r="I22" s="42" t="s">
        <v>49</v>
      </c>
      <c r="J22" s="43">
        <f t="shared" ref="J22:J25" si="0">J15+Q15+Q22</f>
        <v>3733.7792032563475</v>
      </c>
      <c r="K22" s="26" t="s">
        <v>60</v>
      </c>
      <c r="L22" s="14"/>
      <c r="M22" s="14"/>
      <c r="N22" s="14"/>
      <c r="O22" s="14"/>
      <c r="P22" s="42" t="s">
        <v>49</v>
      </c>
      <c r="Q22" s="53">
        <f t="shared" ref="Q22:Q25" si="1">Q15*1.35-Q15</f>
        <v>2.0929537391304346E-3</v>
      </c>
      <c r="R22" s="26" t="s">
        <v>60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</row>
    <row r="23" spans="1:103" ht="16.5" thickTop="1" thickBot="1" x14ac:dyDescent="0.3">
      <c r="A23" s="14"/>
      <c r="B23" s="1"/>
      <c r="C23" s="1"/>
      <c r="D23" s="1"/>
      <c r="E23" s="1"/>
      <c r="F23" s="14"/>
      <c r="G23" s="14"/>
      <c r="H23" s="14"/>
      <c r="I23" s="42" t="s">
        <v>51</v>
      </c>
      <c r="J23" s="46">
        <f t="shared" si="0"/>
        <v>5912.7766260869557</v>
      </c>
      <c r="K23" s="26" t="s">
        <v>61</v>
      </c>
      <c r="L23" s="14"/>
      <c r="M23" s="14"/>
      <c r="N23" s="14"/>
      <c r="O23" s="14"/>
      <c r="P23" s="42" t="s">
        <v>51</v>
      </c>
      <c r="Q23" s="46">
        <f t="shared" si="1"/>
        <v>20.419060869565214</v>
      </c>
      <c r="R23" s="26" t="s">
        <v>61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</row>
    <row r="24" spans="1:103" ht="16.5" thickTop="1" thickBot="1" x14ac:dyDescent="0.3">
      <c r="A24" s="14"/>
      <c r="B24" s="14"/>
      <c r="C24" s="14"/>
      <c r="D24" s="14"/>
      <c r="E24" s="14"/>
      <c r="F24" s="14"/>
      <c r="G24" s="14"/>
      <c r="H24" s="14"/>
      <c r="I24" s="42" t="s">
        <v>53</v>
      </c>
      <c r="J24" s="46">
        <f t="shared" si="0"/>
        <v>5991.5358608695651</v>
      </c>
      <c r="K24" s="26" t="s">
        <v>61</v>
      </c>
      <c r="L24" s="14"/>
      <c r="M24" s="14"/>
      <c r="N24" s="14"/>
      <c r="O24" s="14"/>
      <c r="P24" s="42" t="s">
        <v>53</v>
      </c>
      <c r="Q24" s="46">
        <f t="shared" si="1"/>
        <v>40.838121739130429</v>
      </c>
      <c r="R24" s="26" t="s">
        <v>61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ht="16.5" thickTop="1" thickBot="1" x14ac:dyDescent="0.3">
      <c r="A25" s="14"/>
      <c r="B25" s="14"/>
      <c r="C25" s="14"/>
      <c r="D25" s="14"/>
      <c r="E25" s="14"/>
      <c r="F25" s="14"/>
      <c r="G25" s="14"/>
      <c r="H25" s="14"/>
      <c r="I25" s="42" t="s">
        <v>54</v>
      </c>
      <c r="J25" s="46">
        <f t="shared" si="0"/>
        <v>5912.7766260869557</v>
      </c>
      <c r="K25" s="26" t="s">
        <v>61</v>
      </c>
      <c r="L25" s="14"/>
      <c r="M25" s="14"/>
      <c r="N25" s="14"/>
      <c r="O25" s="14"/>
      <c r="P25" s="42" t="s">
        <v>54</v>
      </c>
      <c r="Q25" s="46">
        <f t="shared" si="1"/>
        <v>20.419060869565214</v>
      </c>
      <c r="R25" s="26" t="s">
        <v>61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</row>
    <row r="26" spans="1:103" ht="16.5" thickTop="1" thickBo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</row>
    <row r="27" spans="1:103" ht="16.5" thickTop="1" thickBot="1" x14ac:dyDescent="0.3">
      <c r="A27" s="14" t="s">
        <v>64</v>
      </c>
      <c r="B27" s="14"/>
      <c r="C27" s="34">
        <f>'Ej 6'!F18</f>
        <v>69278.956521739135</v>
      </c>
      <c r="D27" t="s">
        <v>20</v>
      </c>
      <c r="E27" s="14" t="s">
        <v>65</v>
      </c>
      <c r="F27" s="14"/>
      <c r="G27" s="14"/>
      <c r="H27" s="14"/>
      <c r="I27" s="42" t="s">
        <v>47</v>
      </c>
      <c r="J27" s="43">
        <f>($C$27*'[1]Ej 1'!C48/$G$7)</f>
        <v>11588.291057391305</v>
      </c>
      <c r="K27" s="26" t="s">
        <v>58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</row>
    <row r="28" spans="1:103" ht="16.5" thickTop="1" thickBot="1" x14ac:dyDescent="0.3">
      <c r="A28" s="14"/>
      <c r="B28" s="14"/>
      <c r="C28" s="14"/>
      <c r="D28" s="14"/>
      <c r="E28" s="14"/>
      <c r="F28" s="14"/>
      <c r="G28" s="14"/>
      <c r="H28" s="14"/>
      <c r="I28" s="42" t="s">
        <v>49</v>
      </c>
      <c r="J28" s="43">
        <f>($C$27*'[1]Ej 1'!C49/$G$7)</f>
        <v>44338.60318484348</v>
      </c>
      <c r="K28" s="26" t="s">
        <v>60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</row>
    <row r="29" spans="1:103" ht="16.5" thickTop="1" thickBot="1" x14ac:dyDescent="0.3">
      <c r="A29" s="14"/>
      <c r="B29" s="14"/>
      <c r="C29" s="14"/>
      <c r="D29" s="14"/>
      <c r="E29" s="14"/>
      <c r="F29" s="14"/>
      <c r="G29" s="14"/>
      <c r="H29" s="14"/>
      <c r="I29" s="42" t="s">
        <v>51</v>
      </c>
      <c r="J29" s="46">
        <f>($C$27*'[1]Ej 1'!C50/$G$7)</f>
        <v>69971.746086956526</v>
      </c>
      <c r="K29" s="26" t="s">
        <v>61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</row>
    <row r="30" spans="1:103" ht="16.5" thickTop="1" thickBot="1" x14ac:dyDescent="0.3">
      <c r="A30" s="14"/>
      <c r="B30" s="14"/>
      <c r="C30" s="14"/>
      <c r="D30" s="14"/>
      <c r="E30" s="14"/>
      <c r="F30" s="14"/>
      <c r="G30" s="14"/>
      <c r="H30" s="14"/>
      <c r="I30" s="42" t="s">
        <v>53</v>
      </c>
      <c r="J30" s="46">
        <f>($C$27*'[1]Ej 1'!C51/$G$7)</f>
        <v>70664.535652173916</v>
      </c>
      <c r="K30" s="26" t="s">
        <v>61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</row>
    <row r="31" spans="1:103" ht="16.5" thickTop="1" thickBot="1" x14ac:dyDescent="0.3">
      <c r="A31" s="14"/>
      <c r="B31" s="14"/>
      <c r="C31" s="14"/>
      <c r="D31" s="14"/>
      <c r="E31" s="14"/>
      <c r="F31" s="14"/>
      <c r="G31" s="14"/>
      <c r="H31" s="14"/>
      <c r="I31" s="42" t="s">
        <v>54</v>
      </c>
      <c r="J31" s="46">
        <f>($C$27*'[1]Ej 1'!C52/$G$7)</f>
        <v>69971.746086956526</v>
      </c>
      <c r="K31" s="26" t="s">
        <v>61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</row>
    <row r="32" spans="1:103" ht="16.5" thickTop="1" thickBo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</row>
    <row r="33" spans="1:103" ht="16.5" thickTop="1" thickBot="1" x14ac:dyDescent="0.3">
      <c r="A33" s="14"/>
      <c r="B33" s="14"/>
      <c r="C33" s="14"/>
      <c r="D33" s="14"/>
      <c r="E33" s="14"/>
      <c r="F33" s="14"/>
      <c r="G33" s="14" t="s">
        <v>66</v>
      </c>
      <c r="H33" s="14"/>
      <c r="I33" s="42" t="s">
        <v>47</v>
      </c>
      <c r="J33" s="43">
        <f>J21+J27</f>
        <v>12601.656961252174</v>
      </c>
      <c r="K33" s="26" t="s">
        <v>58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</row>
    <row r="34" spans="1:103" ht="16.5" thickTop="1" thickBot="1" x14ac:dyDescent="0.3">
      <c r="A34" s="14"/>
      <c r="B34" s="14"/>
      <c r="C34" s="14"/>
      <c r="D34" s="14"/>
      <c r="E34" s="14"/>
      <c r="F34" s="14"/>
      <c r="G34" s="14"/>
      <c r="H34" s="14"/>
      <c r="I34" s="42" t="s">
        <v>49</v>
      </c>
      <c r="J34" s="43">
        <f>J22+J28</f>
        <v>48072.382388099824</v>
      </c>
      <c r="K34" s="26" t="s">
        <v>60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</row>
    <row r="35" spans="1:103" ht="16.5" thickTop="1" thickBot="1" x14ac:dyDescent="0.3">
      <c r="A35" s="14"/>
      <c r="B35" s="14"/>
      <c r="C35" s="14"/>
      <c r="D35" s="14"/>
      <c r="E35" s="14"/>
      <c r="F35" s="14"/>
      <c r="G35" s="14"/>
      <c r="H35" s="14"/>
      <c r="I35" s="42" t="s">
        <v>51</v>
      </c>
      <c r="J35" s="46">
        <f>J23+J29</f>
        <v>75884.52271304348</v>
      </c>
      <c r="K35" s="26" t="s">
        <v>61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</row>
    <row r="36" spans="1:103" ht="16.5" thickTop="1" thickBot="1" x14ac:dyDescent="0.3">
      <c r="A36" s="14"/>
      <c r="B36" s="14"/>
      <c r="C36" s="14"/>
      <c r="D36" s="14"/>
      <c r="E36" s="14"/>
      <c r="F36" s="14"/>
      <c r="G36" s="14"/>
      <c r="H36" s="14"/>
      <c r="I36" s="42" t="s">
        <v>53</v>
      </c>
      <c r="J36" s="46">
        <f>J24+J30</f>
        <v>76656.071513043484</v>
      </c>
      <c r="K36" s="26" t="s">
        <v>61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16.5" thickTop="1" thickBot="1" x14ac:dyDescent="0.3">
      <c r="A37" s="14"/>
      <c r="B37" s="14"/>
      <c r="C37" s="14"/>
      <c r="D37" s="14"/>
      <c r="E37" s="14"/>
      <c r="F37" s="14"/>
      <c r="G37" s="14"/>
      <c r="H37" s="14"/>
      <c r="I37" s="42" t="s">
        <v>54</v>
      </c>
      <c r="J37" s="46">
        <f>J25+J31</f>
        <v>75884.52271304348</v>
      </c>
      <c r="K37" s="26" t="s">
        <v>61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</row>
    <row r="38" spans="1:103" ht="16.5" thickTop="1" thickBot="1" x14ac:dyDescent="0.3">
      <c r="A38" s="14" t="s">
        <v>67</v>
      </c>
      <c r="B38" s="14"/>
      <c r="C38" s="14"/>
      <c r="D38" s="34">
        <f>'Ej 6'!F19</f>
        <v>75112.973913043475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</row>
    <row r="39" spans="1:103" ht="16.5" thickTop="1" thickBot="1" x14ac:dyDescent="0.3">
      <c r="A39" s="14" t="s">
        <v>68</v>
      </c>
      <c r="B39" s="14"/>
      <c r="C39" s="14"/>
      <c r="D39" s="42" t="s">
        <v>47</v>
      </c>
      <c r="E39" s="43">
        <f>'[1]Ej 1'!D24*$D$38/$G$7</f>
        <v>11184.321815652174</v>
      </c>
      <c r="F39" s="26" t="s">
        <v>58</v>
      </c>
      <c r="G39" s="14"/>
      <c r="H39" s="14" t="s">
        <v>69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</row>
    <row r="40" spans="1:103" ht="16.5" thickTop="1" thickBot="1" x14ac:dyDescent="0.3">
      <c r="A40" s="14"/>
      <c r="B40" s="14"/>
      <c r="C40" s="14"/>
      <c r="D40" s="42" t="s">
        <v>49</v>
      </c>
      <c r="E40" s="43">
        <f>'[1]Ej 1'!F24*$D$38/$G$7</f>
        <v>48072.303304347821</v>
      </c>
      <c r="F40" s="26" t="s">
        <v>60</v>
      </c>
      <c r="G40" s="14"/>
      <c r="H40" s="42" t="s">
        <v>47</v>
      </c>
      <c r="I40" s="43">
        <f>J33-E39</f>
        <v>1417.3351456</v>
      </c>
      <c r="J40" s="26" t="s">
        <v>58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</row>
    <row r="41" spans="1:103" ht="16.5" thickTop="1" thickBot="1" x14ac:dyDescent="0.3">
      <c r="A41" s="14"/>
      <c r="B41" s="14"/>
      <c r="C41" s="14"/>
      <c r="D41" s="42" t="s">
        <v>51</v>
      </c>
      <c r="E41" s="46">
        <f>'[1]Ej 1'!H24*$D$38/$G$7</f>
        <v>75112.973913043475</v>
      </c>
      <c r="F41" s="26" t="s">
        <v>61</v>
      </c>
      <c r="G41" s="14"/>
      <c r="H41" s="42" t="s">
        <v>49</v>
      </c>
      <c r="I41" s="43">
        <f>J34-E40</f>
        <v>7.9083752003498375E-2</v>
      </c>
      <c r="J41" s="26" t="s">
        <v>60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</row>
    <row r="42" spans="1:103" ht="16.5" thickTop="1" thickBot="1" x14ac:dyDescent="0.3">
      <c r="A42" s="14"/>
      <c r="B42" s="14"/>
      <c r="C42" s="14"/>
      <c r="D42" s="42" t="s">
        <v>53</v>
      </c>
      <c r="E42" s="46">
        <f>'[1]Ej 1'!J24*$D$38/$G$7</f>
        <v>75112.973913043475</v>
      </c>
      <c r="F42" s="26" t="s">
        <v>61</v>
      </c>
      <c r="G42" s="14"/>
      <c r="H42" s="42" t="s">
        <v>51</v>
      </c>
      <c r="I42" s="46">
        <f>J35-E41</f>
        <v>771.54880000000412</v>
      </c>
      <c r="J42" s="26" t="s">
        <v>61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</row>
    <row r="43" spans="1:103" ht="16.5" thickTop="1" thickBot="1" x14ac:dyDescent="0.3">
      <c r="A43" s="14"/>
      <c r="B43" s="14"/>
      <c r="C43" s="14"/>
      <c r="D43" s="42" t="s">
        <v>54</v>
      </c>
      <c r="E43" s="46">
        <f>'[1]Ej 1'!L24*$D$38/$G$7</f>
        <v>75112.973913043475</v>
      </c>
      <c r="F43" s="26" t="s">
        <v>61</v>
      </c>
      <c r="G43" s="14"/>
      <c r="H43" s="42" t="s">
        <v>53</v>
      </c>
      <c r="I43" s="46">
        <f>J36-E42</f>
        <v>1543.0976000000082</v>
      </c>
      <c r="J43" s="26" t="s">
        <v>61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</row>
    <row r="44" spans="1:103" ht="16.5" thickTop="1" thickBot="1" x14ac:dyDescent="0.3">
      <c r="A44" s="14"/>
      <c r="B44" s="14"/>
      <c r="C44" s="14"/>
      <c r="D44" s="14"/>
      <c r="E44" s="14"/>
      <c r="F44" s="14"/>
      <c r="G44" s="14"/>
      <c r="H44" s="42" t="s">
        <v>54</v>
      </c>
      <c r="I44" s="46">
        <f>J37-E43</f>
        <v>771.54880000000412</v>
      </c>
      <c r="J44" s="26" t="s">
        <v>61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</row>
    <row r="45" spans="1:103" ht="15.75" thickTop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</row>
    <row r="46" spans="1:103" x14ac:dyDescent="0.25">
      <c r="A46" s="32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</row>
    <row r="47" spans="1:103" x14ac:dyDescent="0.25">
      <c r="A47" s="14" t="s">
        <v>71</v>
      </c>
      <c r="B47" s="14"/>
      <c r="C47" s="14"/>
      <c r="D47" s="14"/>
      <c r="E47" s="14">
        <f>D4</f>
        <v>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</row>
    <row r="48" spans="1:103" ht="15.75" thickBo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</row>
    <row r="49" spans="1:103" ht="16.5" thickTop="1" thickBot="1" x14ac:dyDescent="0.3">
      <c r="A49" s="14" t="s">
        <v>72</v>
      </c>
      <c r="B49" s="14"/>
      <c r="C49" s="42" t="s">
        <v>47</v>
      </c>
      <c r="D49" s="43">
        <f>('[1]Ej 1'!C48/$K$4)*$D$4</f>
        <v>358.15994757446805</v>
      </c>
      <c r="E49" s="26" t="s">
        <v>48</v>
      </c>
      <c r="F49" s="14"/>
      <c r="G49" s="14" t="s">
        <v>73</v>
      </c>
      <c r="H49" s="14"/>
      <c r="I49" s="14"/>
      <c r="J49" s="14"/>
      <c r="K49" s="42" t="s">
        <v>47</v>
      </c>
      <c r="L49" s="43">
        <f>($D49/(1+'[1]Ej 1'!C56))*'[1]Ej 1'!C65</f>
        <v>39.334000340425533</v>
      </c>
      <c r="M49" s="26" t="s">
        <v>48</v>
      </c>
      <c r="N49" s="14"/>
      <c r="O49" s="14" t="s">
        <v>74</v>
      </c>
      <c r="P49" s="14"/>
      <c r="Q49" s="14"/>
      <c r="R49" s="42" t="s">
        <v>47</v>
      </c>
      <c r="S49" s="43">
        <f>D49/(1+'[1]Ej 1'!C56)</f>
        <v>318.82594723404253</v>
      </c>
      <c r="T49" s="26" t="s">
        <v>48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</row>
    <row r="50" spans="1:103" ht="16.5" thickTop="1" thickBot="1" x14ac:dyDescent="0.3">
      <c r="A50" s="14"/>
      <c r="B50" s="14"/>
      <c r="C50" s="42" t="s">
        <v>49</v>
      </c>
      <c r="D50" s="43">
        <f>('[1]Ej 1'!C49/$K$4)*$D$4</f>
        <v>1370.3756415472342</v>
      </c>
      <c r="E50" s="26" t="s">
        <v>50</v>
      </c>
      <c r="F50" s="14"/>
      <c r="G50" s="14"/>
      <c r="H50" s="14"/>
      <c r="I50" s="14"/>
      <c r="J50" s="14"/>
      <c r="K50" s="42" t="s">
        <v>49</v>
      </c>
      <c r="L50" s="53">
        <f>($D50/(1+'[1]Ej 1'!C57))*'[1]Ej 1'!C66</f>
        <v>2.1947387234042557E-3</v>
      </c>
      <c r="M50" s="26" t="s">
        <v>50</v>
      </c>
      <c r="N50" s="14"/>
      <c r="O50" s="54"/>
      <c r="P50" s="14"/>
      <c r="Q50" s="14"/>
      <c r="R50" s="42" t="s">
        <v>49</v>
      </c>
      <c r="S50" s="43">
        <f>D50/(1+'[1]Ej 1'!C57)</f>
        <v>1370.3734468085108</v>
      </c>
      <c r="T50" s="26" t="s">
        <v>50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</row>
    <row r="51" spans="1:103" ht="16.5" thickTop="1" thickBot="1" x14ac:dyDescent="0.3">
      <c r="A51" s="14"/>
      <c r="B51" s="14"/>
      <c r="C51" s="42" t="s">
        <v>51</v>
      </c>
      <c r="D51" s="46">
        <f>('[1]Ej 1'!C50/$K$4)*$D$4</f>
        <v>2162.6205957446809</v>
      </c>
      <c r="E51" s="26" t="s">
        <v>52</v>
      </c>
      <c r="F51" s="14"/>
      <c r="G51" s="14"/>
      <c r="H51" s="14"/>
      <c r="I51" s="14"/>
      <c r="J51" s="14"/>
      <c r="K51" s="42" t="s">
        <v>51</v>
      </c>
      <c r="L51" s="46">
        <f>($D51/(1+'[1]Ej 1'!C58))*'[1]Ej 1'!C67</f>
        <v>21.412085106382978</v>
      </c>
      <c r="M51" s="26" t="s">
        <v>52</v>
      </c>
      <c r="N51" s="14"/>
      <c r="O51" s="14"/>
      <c r="P51" s="14"/>
      <c r="Q51" s="14"/>
      <c r="R51" s="42" t="s">
        <v>51</v>
      </c>
      <c r="S51" s="46">
        <f>D51/(1+'[1]Ej 1'!C58)</f>
        <v>2141.2085106382979</v>
      </c>
      <c r="T51" s="26" t="s">
        <v>52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</row>
    <row r="52" spans="1:103" ht="16.5" thickTop="1" thickBot="1" x14ac:dyDescent="0.3">
      <c r="A52" s="14"/>
      <c r="B52" s="14"/>
      <c r="C52" s="42" t="s">
        <v>53</v>
      </c>
      <c r="D52" s="46">
        <f>('[1]Ej 1'!C51/$K$4)*$D$4</f>
        <v>2184.0326808510636</v>
      </c>
      <c r="E52" s="26" t="s">
        <v>52</v>
      </c>
      <c r="F52" s="14"/>
      <c r="G52" s="14"/>
      <c r="H52" s="14"/>
      <c r="I52" s="14"/>
      <c r="J52" s="14"/>
      <c r="K52" s="42" t="s">
        <v>53</v>
      </c>
      <c r="L52" s="46">
        <f>($D52/(1+'[1]Ej 1'!C59))*'[1]Ej 1'!C68</f>
        <v>42.824170212765949</v>
      </c>
      <c r="M52" s="26" t="s">
        <v>52</v>
      </c>
      <c r="N52" s="14"/>
      <c r="O52" s="14"/>
      <c r="P52" s="14"/>
      <c r="Q52" s="14"/>
      <c r="R52" s="42" t="s">
        <v>53</v>
      </c>
      <c r="S52" s="46">
        <f>D52/(1+'[1]Ej 1'!C59)</f>
        <v>2141.2085106382974</v>
      </c>
      <c r="T52" s="26" t="s">
        <v>52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</row>
    <row r="53" spans="1:103" ht="16.5" thickTop="1" thickBot="1" x14ac:dyDescent="0.3">
      <c r="A53" s="14"/>
      <c r="B53" s="14"/>
      <c r="C53" s="42" t="s">
        <v>54</v>
      </c>
      <c r="D53" s="46">
        <f>('[1]Ej 1'!C52/$K$4)*$D$4</f>
        <v>2162.6205957446809</v>
      </c>
      <c r="E53" s="26" t="s">
        <v>52</v>
      </c>
      <c r="F53" s="14"/>
      <c r="G53" s="14"/>
      <c r="H53" s="14"/>
      <c r="I53" s="14"/>
      <c r="J53" s="14"/>
      <c r="K53" s="42" t="s">
        <v>54</v>
      </c>
      <c r="L53" s="46">
        <f>($D53/(1+'[1]Ej 1'!C60))*'[1]Ej 1'!C69</f>
        <v>21.412085106382978</v>
      </c>
      <c r="M53" s="26" t="s">
        <v>52</v>
      </c>
      <c r="N53" s="14"/>
      <c r="O53" s="14"/>
      <c r="P53" s="14"/>
      <c r="Q53" s="14"/>
      <c r="R53" s="42" t="s">
        <v>54</v>
      </c>
      <c r="S53" s="46">
        <f>D53/(1+'[1]Ej 1'!C60)</f>
        <v>2141.2085106382979</v>
      </c>
      <c r="T53" s="26" t="s">
        <v>52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</row>
    <row r="54" spans="1:103" ht="15.75" thickTop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</row>
    <row r="55" spans="1:103" x14ac:dyDescent="0.25">
      <c r="A55" s="32" t="s">
        <v>75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</row>
    <row r="56" spans="1:103" ht="15.75" thickBo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</row>
    <row r="57" spans="1:103" ht="16.5" thickTop="1" thickBot="1" x14ac:dyDescent="0.3">
      <c r="A57" s="14"/>
      <c r="B57" s="14"/>
      <c r="C57" s="14"/>
      <c r="D57" s="42" t="s">
        <v>47</v>
      </c>
      <c r="E57" s="43">
        <f>D49+J33</f>
        <v>12959.816908826642</v>
      </c>
      <c r="F57" s="26" t="s">
        <v>58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</row>
    <row r="58" spans="1:103" ht="16.5" thickTop="1" thickBot="1" x14ac:dyDescent="0.3">
      <c r="A58" s="14"/>
      <c r="B58" s="14"/>
      <c r="C58" s="14"/>
      <c r="D58" s="42" t="s">
        <v>49</v>
      </c>
      <c r="E58" s="43">
        <f t="shared" ref="E58:E61" si="2">D50+J34</f>
        <v>49442.758029647055</v>
      </c>
      <c r="F58" s="26" t="s">
        <v>60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</row>
    <row r="59" spans="1:103" ht="16.5" thickTop="1" thickBot="1" x14ac:dyDescent="0.3">
      <c r="A59" s="14"/>
      <c r="B59" s="14"/>
      <c r="C59" s="14"/>
      <c r="D59" s="42" t="s">
        <v>51</v>
      </c>
      <c r="E59" s="46">
        <f t="shared" si="2"/>
        <v>78047.14330878816</v>
      </c>
      <c r="F59" s="26" t="s">
        <v>61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</row>
    <row r="60" spans="1:103" ht="16.5" thickTop="1" thickBot="1" x14ac:dyDescent="0.3">
      <c r="A60" s="14"/>
      <c r="B60" s="14"/>
      <c r="C60" s="14"/>
      <c r="D60" s="42" t="s">
        <v>53</v>
      </c>
      <c r="E60" s="46">
        <f t="shared" si="2"/>
        <v>78840.104193894542</v>
      </c>
      <c r="F60" s="26" t="s">
        <v>61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</row>
    <row r="61" spans="1:103" ht="16.5" thickTop="1" thickBot="1" x14ac:dyDescent="0.3">
      <c r="A61" s="14"/>
      <c r="B61" s="14"/>
      <c r="C61" s="14"/>
      <c r="D61" s="42" t="s">
        <v>54</v>
      </c>
      <c r="E61" s="46">
        <f t="shared" si="2"/>
        <v>78047.14330878816</v>
      </c>
      <c r="F61" s="26" t="s">
        <v>61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</row>
    <row r="62" spans="1:103" ht="15.75" thickTop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</row>
    <row r="63" spans="1:103" x14ac:dyDescent="0.25">
      <c r="A63" s="32" t="s">
        <v>76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</row>
    <row r="64" spans="1:103" ht="15.75" thickBo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</row>
    <row r="65" spans="1:103" ht="16.5" thickTop="1" thickBot="1" x14ac:dyDescent="0.3">
      <c r="A65" s="14"/>
      <c r="B65" s="42" t="s">
        <v>47</v>
      </c>
      <c r="C65" s="43">
        <f>D7</f>
        <v>14027.931279999999</v>
      </c>
      <c r="D65" s="26" t="s">
        <v>48</v>
      </c>
      <c r="E65" s="14"/>
      <c r="F65" s="42" t="s">
        <v>47</v>
      </c>
      <c r="G65" s="43">
        <f>'[1]Ej 1'!D24*'[1]Ej 1'!C65</f>
        <v>1540.58168</v>
      </c>
      <c r="H65" s="26" t="s">
        <v>48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</row>
    <row r="66" spans="1:103" ht="16.5" thickTop="1" thickBot="1" x14ac:dyDescent="0.3">
      <c r="A66" s="14"/>
      <c r="B66" s="42" t="s">
        <v>49</v>
      </c>
      <c r="C66" s="43">
        <f>D8</f>
        <v>53673.0459606</v>
      </c>
      <c r="D66" s="26" t="s">
        <v>50</v>
      </c>
      <c r="E66" s="14"/>
      <c r="F66" s="42" t="s">
        <v>49</v>
      </c>
      <c r="G66" s="43">
        <f>'[1]Ej 1'!F24*'[1]Ej 1'!C66</f>
        <v>8.5960600000000012E-2</v>
      </c>
      <c r="H66" s="26" t="s">
        <v>50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</row>
    <row r="67" spans="1:103" ht="16.5" thickTop="1" thickBot="1" x14ac:dyDescent="0.3">
      <c r="A67" s="14"/>
      <c r="B67" s="42" t="s">
        <v>51</v>
      </c>
      <c r="C67" s="46">
        <f>D9</f>
        <v>84702.64</v>
      </c>
      <c r="D67" s="26" t="s">
        <v>52</v>
      </c>
      <c r="E67" s="14"/>
      <c r="F67" s="42" t="s">
        <v>51</v>
      </c>
      <c r="G67" s="46">
        <f>'[1]Ej 1'!H24*'[1]Ej 1'!C67</f>
        <v>838.64</v>
      </c>
      <c r="H67" s="26" t="s">
        <v>52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</row>
    <row r="68" spans="1:103" ht="16.5" thickTop="1" thickBot="1" x14ac:dyDescent="0.3">
      <c r="A68" s="14"/>
      <c r="B68" s="42" t="s">
        <v>53</v>
      </c>
      <c r="C68" s="46">
        <f>D10</f>
        <v>85541.28</v>
      </c>
      <c r="D68" s="26" t="s">
        <v>52</v>
      </c>
      <c r="E68" s="14"/>
      <c r="F68" s="42" t="s">
        <v>53</v>
      </c>
      <c r="G68" s="46">
        <f>'[1]Ej 1'!J24*'[1]Ej 1'!C68</f>
        <v>1677.28</v>
      </c>
      <c r="H68" s="26" t="s">
        <v>52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</row>
    <row r="69" spans="1:103" ht="16.5" thickTop="1" thickBot="1" x14ac:dyDescent="0.3">
      <c r="A69" s="14"/>
      <c r="B69" s="42" t="s">
        <v>54</v>
      </c>
      <c r="C69" s="46">
        <f>D11</f>
        <v>84702.64</v>
      </c>
      <c r="D69" s="26" t="s">
        <v>52</v>
      </c>
      <c r="E69" s="14"/>
      <c r="F69" s="42" t="s">
        <v>54</v>
      </c>
      <c r="G69" s="46">
        <f>'[1]Ej 1'!L24*'[1]Ej 1'!C69</f>
        <v>838.64</v>
      </c>
      <c r="H69" s="26" t="s">
        <v>52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</row>
    <row r="70" spans="1:103" ht="15.75" thickTop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</row>
    <row r="71" spans="1:10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</row>
    <row r="72" spans="1:10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</row>
    <row r="73" spans="1:10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</row>
    <row r="74" spans="1:10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</row>
    <row r="75" spans="1:10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</row>
    <row r="76" spans="1:10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</row>
    <row r="77" spans="1:10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</row>
    <row r="78" spans="1:103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</row>
    <row r="79" spans="1:103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</row>
    <row r="80" spans="1:103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</row>
    <row r="81" spans="1:103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</row>
    <row r="82" spans="1:103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</row>
    <row r="83" spans="1:103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</row>
    <row r="84" spans="1:103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</row>
    <row r="85" spans="1:103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</row>
    <row r="86" spans="1:103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</row>
    <row r="87" spans="1:103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</row>
    <row r="88" spans="1:103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</row>
    <row r="89" spans="1:103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</row>
    <row r="90" spans="1:103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</row>
    <row r="91" spans="1:103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</row>
    <row r="92" spans="1:103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</row>
    <row r="93" spans="1:103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</row>
    <row r="94" spans="1:103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</row>
    <row r="95" spans="1:103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</row>
    <row r="96" spans="1:103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</row>
    <row r="97" spans="1:103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</row>
    <row r="98" spans="1:103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</row>
    <row r="99" spans="1:103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</row>
    <row r="100" spans="1:103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</row>
    <row r="101" spans="1:103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</row>
    <row r="102" spans="1:103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</row>
    <row r="103" spans="1:10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</row>
    <row r="104" spans="1:10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</row>
    <row r="105" spans="1:103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</row>
    <row r="106" spans="1:103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</row>
    <row r="107" spans="1:103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</row>
    <row r="108" spans="1:103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</row>
    <row r="109" spans="1:103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</row>
    <row r="110" spans="1:103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</row>
    <row r="111" spans="1:103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</row>
    <row r="112" spans="1:103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</row>
    <row r="113" spans="1:103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</row>
    <row r="114" spans="1:103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</row>
    <row r="115" spans="1:103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</row>
    <row r="116" spans="1:103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</row>
    <row r="117" spans="1:103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</row>
    <row r="118" spans="1:103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</row>
    <row r="119" spans="1:103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</row>
    <row r="120" spans="1:103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</row>
    <row r="121" spans="1:103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</row>
    <row r="122" spans="1:103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</row>
    <row r="123" spans="1:103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</row>
    <row r="124" spans="1:103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</row>
    <row r="125" spans="1:103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</row>
    <row r="126" spans="1:103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</row>
    <row r="127" spans="1:103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</row>
    <row r="128" spans="1:103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</row>
    <row r="129" spans="1:103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</row>
    <row r="130" spans="1:103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</row>
    <row r="131" spans="1:103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</row>
    <row r="132" spans="1:103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</row>
    <row r="133" spans="1:103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</row>
    <row r="134" spans="1:103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</row>
    <row r="135" spans="1:103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</row>
    <row r="136" spans="1:103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</row>
    <row r="137" spans="1:103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</row>
    <row r="138" spans="1:103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</row>
    <row r="139" spans="1:103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</row>
    <row r="140" spans="1:103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</row>
    <row r="141" spans="1:103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</row>
    <row r="142" spans="1:103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</row>
    <row r="143" spans="1:103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</row>
    <row r="144" spans="1:103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</row>
    <row r="145" spans="1:103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</row>
    <row r="146" spans="1:103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</row>
    <row r="147" spans="1:103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</row>
    <row r="148" spans="1:103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</row>
    <row r="149" spans="1:103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</row>
    <row r="150" spans="1:103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</row>
    <row r="151" spans="1:103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</row>
    <row r="152" spans="1:103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</row>
    <row r="153" spans="1:103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</row>
    <row r="154" spans="1:103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</row>
    <row r="155" spans="1:103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</row>
    <row r="156" spans="1:103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</row>
    <row r="157" spans="1:103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</row>
    <row r="158" spans="1:103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</row>
    <row r="159" spans="1:103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</row>
    <row r="160" spans="1:103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</row>
    <row r="161" spans="1:103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</row>
    <row r="162" spans="1:103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</row>
    <row r="163" spans="1:103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</row>
    <row r="164" spans="1:103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</row>
    <row r="165" spans="1:103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</row>
    <row r="166" spans="1:103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</row>
    <row r="167" spans="1:103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</row>
    <row r="168" spans="1:103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</row>
    <row r="169" spans="1:103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</row>
    <row r="170" spans="1:103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</row>
    <row r="171" spans="1:103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</row>
    <row r="172" spans="1:103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</row>
    <row r="173" spans="1:103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</row>
    <row r="174" spans="1:103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</row>
    <row r="175" spans="1:103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</row>
    <row r="176" spans="1:103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</row>
    <row r="177" spans="1:103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</row>
    <row r="178" spans="1:103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</row>
    <row r="179" spans="1:103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</row>
    <row r="180" spans="1:103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</row>
    <row r="181" spans="1:103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</row>
    <row r="182" spans="1:103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</row>
    <row r="183" spans="1:103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</row>
    <row r="184" spans="1:103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</row>
    <row r="185" spans="1:103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</row>
    <row r="186" spans="1:103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</row>
    <row r="187" spans="1:103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</row>
    <row r="188" spans="1:103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</row>
    <row r="189" spans="1:103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</row>
    <row r="190" spans="1:103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</row>
    <row r="191" spans="1:103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</row>
    <row r="192" spans="1:103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</row>
    <row r="193" spans="1:103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</row>
    <row r="194" spans="1:103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</row>
    <row r="195" spans="1:103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</row>
    <row r="196" spans="1:103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</row>
    <row r="197" spans="1:103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</row>
    <row r="198" spans="1:103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</row>
    <row r="199" spans="1:103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</row>
    <row r="200" spans="1:103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</row>
    <row r="201" spans="1:103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</row>
    <row r="202" spans="1:103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</row>
    <row r="203" spans="1:103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</row>
    <row r="204" spans="1:103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</row>
    <row r="205" spans="1:103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</row>
    <row r="206" spans="1:103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</row>
    <row r="207" spans="1:103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</row>
    <row r="208" spans="1:103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</row>
    <row r="209" spans="1:103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</row>
    <row r="210" spans="1:103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</row>
    <row r="211" spans="1:103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</row>
    <row r="212" spans="1:103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</row>
    <row r="213" spans="1:103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</row>
    <row r="214" spans="1:103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</row>
    <row r="215" spans="1:103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</row>
    <row r="216" spans="1:103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</row>
    <row r="217" spans="1:103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</row>
    <row r="218" spans="1:103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</row>
    <row r="219" spans="1:103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</row>
    <row r="220" spans="1:103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</row>
    <row r="221" spans="1:103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</row>
    <row r="222" spans="1:103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</row>
    <row r="223" spans="1:103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</row>
    <row r="224" spans="1:103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</row>
    <row r="225" spans="1:103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</row>
    <row r="226" spans="1:103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</row>
    <row r="227" spans="1:103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</row>
    <row r="228" spans="1:103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</row>
    <row r="229" spans="1:103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</row>
    <row r="230" spans="1:103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</row>
    <row r="231" spans="1:103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</row>
    <row r="232" spans="1:103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</row>
    <row r="233" spans="1:103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</row>
    <row r="234" spans="1:103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</row>
    <row r="235" spans="1:103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</row>
    <row r="236" spans="1:103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</row>
    <row r="237" spans="1:103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</row>
    <row r="238" spans="1:103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</row>
    <row r="239" spans="1:103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</row>
    <row r="240" spans="1:103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</row>
    <row r="241" spans="1:103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</row>
    <row r="242" spans="1:103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</row>
    <row r="243" spans="1:103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</row>
    <row r="244" spans="1:103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</row>
    <row r="245" spans="1:103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</row>
    <row r="246" spans="1:103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</row>
    <row r="247" spans="1:103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</row>
    <row r="248" spans="1:103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</row>
    <row r="249" spans="1:103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</row>
    <row r="250" spans="1:103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</row>
    <row r="251" spans="1:103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</row>
    <row r="252" spans="1:103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</row>
    <row r="253" spans="1:103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</row>
    <row r="254" spans="1:103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</row>
    <row r="255" spans="1:103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</row>
    <row r="256" spans="1:103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</row>
    <row r="257" spans="1:103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</row>
    <row r="258" spans="1:103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</row>
    <row r="259" spans="1:103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</row>
    <row r="260" spans="1:103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</row>
    <row r="261" spans="1:103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</row>
    <row r="262" spans="1:103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</row>
    <row r="263" spans="1:103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</row>
    <row r="264" spans="1:103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</row>
    <row r="265" spans="1:103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</row>
    <row r="266" spans="1:103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</row>
    <row r="267" spans="1:103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</row>
    <row r="268" spans="1:103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</row>
    <row r="269" spans="1:103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</row>
    <row r="270" spans="1:103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</row>
    <row r="271" spans="1:103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</row>
    <row r="272" spans="1:103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</row>
    <row r="273" spans="1:103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</row>
    <row r="274" spans="1:103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</row>
    <row r="275" spans="1:103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</row>
    <row r="276" spans="1:103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</row>
    <row r="277" spans="1:103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</row>
    <row r="278" spans="1:103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</row>
    <row r="279" spans="1:103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</row>
    <row r="280" spans="1:103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</row>
    <row r="281" spans="1:103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</row>
    <row r="282" spans="1:103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</row>
    <row r="283" spans="1:103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</row>
    <row r="284" spans="1:103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</row>
    <row r="285" spans="1:103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</row>
    <row r="286" spans="1:103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</row>
    <row r="287" spans="1:103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</row>
    <row r="288" spans="1:103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</row>
    <row r="289" spans="1:103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</row>
    <row r="290" spans="1:103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</row>
    <row r="291" spans="1:103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</row>
    <row r="292" spans="1:103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</row>
    <row r="293" spans="1:103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</row>
    <row r="294" spans="1:103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</row>
    <row r="295" spans="1:103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</row>
    <row r="296" spans="1:103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</row>
    <row r="297" spans="1:103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</row>
    <row r="298" spans="1:103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</row>
    <row r="299" spans="1:103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</row>
    <row r="300" spans="1:103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</row>
    <row r="301" spans="1:103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</row>
    <row r="302" spans="1:103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</row>
    <row r="303" spans="1:103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</row>
    <row r="304" spans="1:103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</row>
    <row r="305" spans="1:103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</row>
    <row r="306" spans="1:103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</row>
    <row r="307" spans="1:103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</row>
    <row r="308" spans="1:103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</row>
    <row r="309" spans="1:103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</row>
    <row r="310" spans="1:103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</row>
    <row r="311" spans="1:103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</row>
    <row r="312" spans="1:103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</row>
    <row r="313" spans="1:103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</row>
    <row r="314" spans="1:103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</row>
    <row r="315" spans="1:103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</row>
    <row r="316" spans="1:103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</row>
    <row r="317" spans="1:103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</row>
    <row r="318" spans="1:103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</row>
    <row r="319" spans="1:103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</row>
    <row r="320" spans="1:103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</row>
    <row r="321" spans="1:103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</row>
    <row r="322" spans="1:103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</row>
    <row r="323" spans="1:103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</row>
    <row r="324" spans="1:103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</row>
    <row r="325" spans="1:103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</row>
    <row r="326" spans="1:103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</row>
    <row r="327" spans="1:103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</row>
    <row r="328" spans="1:103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</row>
    <row r="329" spans="1:103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</row>
    <row r="330" spans="1:103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</row>
    <row r="331" spans="1:103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</row>
    <row r="332" spans="1:103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</row>
    <row r="333" spans="1:103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</row>
    <row r="334" spans="1:103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</row>
    <row r="335" spans="1:103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</row>
    <row r="336" spans="1:103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</row>
    <row r="337" spans="1:103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</row>
    <row r="338" spans="1:103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</row>
    <row r="339" spans="1:103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</row>
    <row r="340" spans="1:103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</row>
    <row r="341" spans="1:103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</row>
    <row r="342" spans="1:103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</row>
    <row r="343" spans="1:103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</row>
    <row r="344" spans="1:103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</row>
    <row r="345" spans="1:103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</row>
    <row r="346" spans="1:103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</row>
    <row r="347" spans="1:103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</row>
    <row r="348" spans="1:103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</row>
    <row r="349" spans="1:103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</row>
    <row r="350" spans="1:103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</row>
    <row r="351" spans="1:103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</row>
    <row r="352" spans="1:103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</row>
    <row r="353" spans="1:103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</row>
    <row r="354" spans="1:103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</row>
    <row r="355" spans="1:103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</row>
    <row r="356" spans="1:103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</row>
    <row r="357" spans="1:103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</row>
    <row r="358" spans="1:103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</row>
    <row r="359" spans="1:103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</row>
    <row r="360" spans="1:103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</row>
    <row r="361" spans="1:103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</row>
    <row r="362" spans="1:103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</row>
    <row r="363" spans="1:103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</row>
    <row r="364" spans="1:103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</row>
    <row r="365" spans="1:103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</row>
    <row r="366" spans="1:103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</row>
    <row r="367" spans="1:103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</row>
    <row r="368" spans="1:103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</row>
    <row r="369" spans="1:103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</row>
    <row r="370" spans="1:103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</row>
    <row r="371" spans="1:103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</row>
    <row r="372" spans="1:103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</row>
    <row r="373" spans="1:103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</row>
    <row r="374" spans="1:103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</row>
    <row r="375" spans="1:103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</row>
    <row r="376" spans="1:103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</row>
    <row r="377" spans="1:103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</row>
    <row r="378" spans="1:103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</row>
    <row r="379" spans="1:103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</row>
    <row r="380" spans="1:103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</row>
    <row r="381" spans="1:103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</row>
    <row r="382" spans="1:103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</row>
    <row r="383" spans="1:103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</row>
    <row r="384" spans="1:103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</row>
    <row r="385" spans="1:103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</row>
    <row r="386" spans="1:103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</row>
    <row r="387" spans="1:103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</row>
    <row r="388" spans="1:103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</row>
    <row r="389" spans="1:103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</row>
    <row r="390" spans="1:103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</row>
    <row r="391" spans="1:103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</row>
    <row r="392" spans="1:103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</row>
    <row r="393" spans="1:103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</row>
    <row r="394" spans="1:103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</row>
    <row r="395" spans="1:103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</row>
    <row r="396" spans="1:103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</row>
    <row r="397" spans="1:103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</row>
    <row r="398" spans="1:103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</row>
    <row r="399" spans="1:103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60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13.5703125" customWidth="1"/>
    <col min="4" max="4" width="13.140625" customWidth="1"/>
  </cols>
  <sheetData>
    <row r="1" spans="1:136" x14ac:dyDescent="0.25">
      <c r="A1" s="55" t="s">
        <v>77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</row>
    <row r="2" spans="1:136" x14ac:dyDescent="0.25">
      <c r="A2" s="55" t="s">
        <v>78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</row>
    <row r="3" spans="1:136" x14ac:dyDescent="0.25">
      <c r="A3" s="55" t="s">
        <v>79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</row>
    <row r="4" spans="1:136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</row>
    <row r="5" spans="1:136" x14ac:dyDescent="0.25">
      <c r="A5" s="55" t="s">
        <v>80</v>
      </c>
      <c r="B5" s="55"/>
      <c r="C5" s="56">
        <f>'Ej9'!C65</f>
        <v>14027.931279999999</v>
      </c>
      <c r="D5" s="55" t="s">
        <v>81</v>
      </c>
      <c r="E5" s="57">
        <f>C5/11.5</f>
        <v>1219.8201113043476</v>
      </c>
      <c r="F5" s="55" t="s">
        <v>82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</row>
    <row r="6" spans="1:136" x14ac:dyDescent="0.25">
      <c r="A6" s="2" t="s">
        <v>83</v>
      </c>
      <c r="B6" s="1"/>
      <c r="C6" s="1"/>
      <c r="D6" s="1"/>
      <c r="E6" s="1"/>
      <c r="F6" s="1"/>
      <c r="G6" s="1"/>
      <c r="H6" s="55"/>
      <c r="I6" s="55"/>
      <c r="J6" s="55" t="s">
        <v>84</v>
      </c>
      <c r="K6" s="55"/>
      <c r="L6" s="55"/>
      <c r="M6" s="55"/>
      <c r="N6" s="55"/>
      <c r="O6" s="55"/>
      <c r="P6" s="55"/>
      <c r="Q6" s="55"/>
      <c r="R6" s="55"/>
      <c r="S6" s="1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</row>
    <row r="7" spans="1:136" ht="15.75" thickBot="1" x14ac:dyDescent="0.3">
      <c r="A7" s="1"/>
      <c r="B7" s="1"/>
      <c r="C7" s="1"/>
      <c r="D7" s="1"/>
      <c r="E7" s="1"/>
      <c r="F7" s="1"/>
      <c r="G7" s="1"/>
      <c r="H7" s="55"/>
      <c r="I7" s="58" t="s">
        <v>85</v>
      </c>
      <c r="J7" s="1" t="s">
        <v>86</v>
      </c>
      <c r="K7" s="1"/>
      <c r="L7" s="1"/>
      <c r="M7" s="1"/>
      <c r="N7" s="59">
        <v>22</v>
      </c>
      <c r="O7" s="55" t="s">
        <v>87</v>
      </c>
      <c r="P7" s="55"/>
      <c r="Q7" s="55"/>
      <c r="R7" s="55"/>
      <c r="S7" s="1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</row>
    <row r="8" spans="1:136" ht="16.5" thickTop="1" thickBot="1" x14ac:dyDescent="0.3">
      <c r="A8" s="60" t="s">
        <v>88</v>
      </c>
      <c r="B8" s="60" t="s">
        <v>89</v>
      </c>
      <c r="C8" s="60" t="s">
        <v>90</v>
      </c>
      <c r="D8" s="60" t="s">
        <v>88</v>
      </c>
      <c r="E8" s="60" t="s">
        <v>89</v>
      </c>
      <c r="F8" s="60" t="s">
        <v>90</v>
      </c>
      <c r="G8" s="1"/>
      <c r="H8" s="55"/>
      <c r="I8" s="58"/>
      <c r="J8" s="1" t="s">
        <v>91</v>
      </c>
      <c r="K8" s="1"/>
      <c r="L8" s="1"/>
      <c r="M8" s="1"/>
      <c r="N8" s="55"/>
      <c r="O8" s="55"/>
      <c r="P8" s="55"/>
      <c r="Q8" s="55"/>
      <c r="R8" s="55"/>
      <c r="S8" s="1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</row>
    <row r="9" spans="1:136" ht="16.5" thickTop="1" thickBot="1" x14ac:dyDescent="0.3">
      <c r="A9" s="61" t="s">
        <v>92</v>
      </c>
      <c r="B9" s="62">
        <f>E14-E5/2+C9</f>
        <v>1829.7201113043475</v>
      </c>
      <c r="C9" s="63">
        <f t="shared" ref="C9:C14" si="0">$E$5</f>
        <v>1219.8201113043476</v>
      </c>
      <c r="D9" s="61" t="s">
        <v>93</v>
      </c>
      <c r="E9" s="62">
        <f>B14+F9-E$5</f>
        <v>1829.7201113043477</v>
      </c>
      <c r="F9" s="63">
        <f t="shared" ref="F9:F13" si="1">$E$5</f>
        <v>1219.8201113043476</v>
      </c>
      <c r="G9" s="1"/>
      <c r="I9" s="58" t="s">
        <v>85</v>
      </c>
      <c r="J9" s="55" t="s">
        <v>94</v>
      </c>
      <c r="K9" s="55"/>
      <c r="L9" s="55"/>
      <c r="M9" s="55"/>
      <c r="N9" s="59">
        <v>11</v>
      </c>
      <c r="O9" s="55" t="s">
        <v>95</v>
      </c>
      <c r="P9" s="55"/>
      <c r="Q9" s="55"/>
      <c r="R9" s="55"/>
      <c r="S9" s="1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</row>
    <row r="10" spans="1:136" ht="16.5" thickTop="1" thickBot="1" x14ac:dyDescent="0.3">
      <c r="A10" s="61" t="s">
        <v>96</v>
      </c>
      <c r="B10" s="62">
        <f>B9-$E$5+C10</f>
        <v>1829.7201113043475</v>
      </c>
      <c r="C10" s="63">
        <f t="shared" si="0"/>
        <v>1219.8201113043476</v>
      </c>
      <c r="D10" s="61" t="s">
        <v>97</v>
      </c>
      <c r="E10" s="62">
        <f>E9+F10-E$5</f>
        <v>1829.7201113043477</v>
      </c>
      <c r="F10" s="63">
        <f t="shared" si="1"/>
        <v>1219.8201113043476</v>
      </c>
      <c r="G10" s="1"/>
      <c r="H10" s="55"/>
      <c r="I10" s="58" t="s">
        <v>85</v>
      </c>
      <c r="J10" s="55" t="s">
        <v>98</v>
      </c>
      <c r="K10" s="55"/>
      <c r="L10" s="55"/>
      <c r="M10" s="55"/>
      <c r="N10" s="55"/>
      <c r="O10" s="55"/>
      <c r="P10" s="55"/>
      <c r="Q10" s="55"/>
      <c r="R10" s="55"/>
      <c r="S10" s="1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</row>
    <row r="11" spans="1:136" ht="16.5" thickTop="1" thickBot="1" x14ac:dyDescent="0.3">
      <c r="A11" s="61" t="s">
        <v>99</v>
      </c>
      <c r="B11" s="62">
        <f t="shared" ref="B11:B14" si="2">B10-$E$5+C11</f>
        <v>1829.7201113043475</v>
      </c>
      <c r="C11" s="63">
        <f t="shared" si="0"/>
        <v>1219.8201113043476</v>
      </c>
      <c r="D11" s="61" t="s">
        <v>100</v>
      </c>
      <c r="E11" s="62">
        <f t="shared" ref="E11" si="3">E10+F11-E$5</f>
        <v>1829.7201113043477</v>
      </c>
      <c r="F11" s="63">
        <f t="shared" si="1"/>
        <v>1219.8201113043476</v>
      </c>
      <c r="G11" s="1"/>
      <c r="H11" s="55"/>
      <c r="I11" s="58" t="s">
        <v>85</v>
      </c>
      <c r="J11" s="55" t="s">
        <v>101</v>
      </c>
      <c r="K11" s="55"/>
      <c r="L11" s="55"/>
      <c r="M11" s="55"/>
      <c r="N11" s="55"/>
      <c r="O11" s="55"/>
      <c r="P11" s="55"/>
      <c r="Q11" s="55"/>
      <c r="R11" s="55"/>
      <c r="S11" s="1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</row>
    <row r="12" spans="1:136" ht="16.5" thickTop="1" thickBot="1" x14ac:dyDescent="0.3">
      <c r="A12" s="64" t="s">
        <v>102</v>
      </c>
      <c r="B12" s="62">
        <f t="shared" si="2"/>
        <v>1829.7201113043475</v>
      </c>
      <c r="C12" s="63">
        <f t="shared" si="0"/>
        <v>1219.8201113043476</v>
      </c>
      <c r="D12" s="64" t="s">
        <v>103</v>
      </c>
      <c r="E12" s="62">
        <f>E11+F12-E$5</f>
        <v>1829.7201113043477</v>
      </c>
      <c r="F12" s="63">
        <f t="shared" si="1"/>
        <v>1219.8201113043476</v>
      </c>
      <c r="G12" s="55"/>
      <c r="H12" s="55"/>
      <c r="I12" s="58" t="s">
        <v>85</v>
      </c>
      <c r="J12" s="55" t="s">
        <v>104</v>
      </c>
      <c r="K12" s="55"/>
      <c r="L12" s="55"/>
      <c r="M12" s="55"/>
      <c r="N12" s="55"/>
      <c r="O12" s="55"/>
      <c r="P12" s="55"/>
      <c r="Q12" s="55"/>
      <c r="R12" s="55"/>
      <c r="S12" s="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</row>
    <row r="13" spans="1:136" ht="16.5" thickTop="1" thickBot="1" x14ac:dyDescent="0.3">
      <c r="A13" s="64" t="s">
        <v>105</v>
      </c>
      <c r="B13" s="62">
        <f t="shared" si="2"/>
        <v>1829.7201113043475</v>
      </c>
      <c r="C13" s="63">
        <f t="shared" si="0"/>
        <v>1219.8201113043476</v>
      </c>
      <c r="D13" s="64" t="s">
        <v>106</v>
      </c>
      <c r="E13" s="62">
        <f>E5*1.5</f>
        <v>1829.7301669565213</v>
      </c>
      <c r="F13" s="63">
        <f t="shared" si="1"/>
        <v>1219.8201113043476</v>
      </c>
      <c r="G13" s="55"/>
      <c r="H13" s="55"/>
      <c r="I13" s="55"/>
      <c r="J13" s="55" t="s">
        <v>107</v>
      </c>
      <c r="K13" s="55"/>
      <c r="L13" s="55"/>
      <c r="M13" s="55"/>
      <c r="N13" s="55"/>
      <c r="O13" s="55"/>
      <c r="P13" s="55"/>
      <c r="Q13" s="55"/>
      <c r="R13" s="55"/>
      <c r="S13" s="1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</row>
    <row r="14" spans="1:136" ht="16.5" thickTop="1" thickBot="1" x14ac:dyDescent="0.3">
      <c r="A14" s="64" t="s">
        <v>108</v>
      </c>
      <c r="B14" s="62">
        <f t="shared" si="2"/>
        <v>1829.7201113043475</v>
      </c>
      <c r="C14" s="63">
        <f t="shared" si="0"/>
        <v>1219.8201113043476</v>
      </c>
      <c r="D14" s="64" t="s">
        <v>109</v>
      </c>
      <c r="E14" s="62">
        <f>E13+F14-E5</f>
        <v>1219.8100556521738</v>
      </c>
      <c r="F14" s="65">
        <v>609.9</v>
      </c>
      <c r="G14" s="55"/>
      <c r="H14" s="55"/>
      <c r="I14" s="66"/>
      <c r="J14" s="55"/>
      <c r="K14" s="55"/>
      <c r="L14" s="55"/>
      <c r="M14" s="55"/>
      <c r="N14" s="55"/>
      <c r="O14" s="59"/>
      <c r="P14" s="55"/>
      <c r="Q14" s="55"/>
      <c r="R14" s="55"/>
      <c r="S14" s="1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</row>
    <row r="15" spans="1:136" ht="15.75" thickTop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1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</row>
    <row r="16" spans="1:136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</row>
    <row r="17" spans="1:136" x14ac:dyDescent="0.25">
      <c r="A17" s="67" t="s">
        <v>110</v>
      </c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</row>
    <row r="18" spans="1:136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</row>
    <row r="19" spans="1:136" x14ac:dyDescent="0.25">
      <c r="A19" s="55" t="s">
        <v>111</v>
      </c>
      <c r="B19" s="55"/>
      <c r="C19" s="56">
        <f>SUM(B9:B14,E9:E14)</f>
        <v>21346.741335652176</v>
      </c>
      <c r="D19" s="55" t="s">
        <v>58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</row>
    <row r="20" spans="1:136" x14ac:dyDescent="0.25">
      <c r="A20" s="55" t="s">
        <v>112</v>
      </c>
      <c r="B20" s="55"/>
      <c r="C20" s="56">
        <f>C19/12</f>
        <v>1778.8951113043479</v>
      </c>
      <c r="D20" s="55" t="s">
        <v>113</v>
      </c>
      <c r="E20" s="55"/>
      <c r="F20" s="56">
        <f>C20*11.5/C5</f>
        <v>1.4583257767427558</v>
      </c>
      <c r="G20" s="55" t="s">
        <v>114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</row>
    <row r="21" spans="1:136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</row>
    <row r="22" spans="1:136" ht="15.75" thickBot="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</row>
    <row r="23" spans="1:136" ht="16.5" thickTop="1" thickBot="1" x14ac:dyDescent="0.3">
      <c r="A23" s="60" t="s">
        <v>88</v>
      </c>
      <c r="B23" s="60" t="s">
        <v>89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</row>
    <row r="24" spans="1:136" ht="16.5" thickTop="1" thickBot="1" x14ac:dyDescent="0.3">
      <c r="A24" s="61" t="s">
        <v>92</v>
      </c>
      <c r="B24" s="62">
        <v>1829.7201113043475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</row>
    <row r="25" spans="1:136" ht="16.5" thickTop="1" thickBot="1" x14ac:dyDescent="0.3">
      <c r="A25" s="61" t="s">
        <v>96</v>
      </c>
      <c r="B25" s="62">
        <v>1829.7201113043475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</row>
    <row r="26" spans="1:136" ht="16.5" thickTop="1" thickBot="1" x14ac:dyDescent="0.3">
      <c r="A26" s="61" t="s">
        <v>99</v>
      </c>
      <c r="B26" s="62">
        <v>1829.7201113043475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</row>
    <row r="27" spans="1:136" ht="16.5" thickTop="1" thickBot="1" x14ac:dyDescent="0.3">
      <c r="A27" s="64" t="s">
        <v>102</v>
      </c>
      <c r="B27" s="62">
        <v>1829.7201113043475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</row>
    <row r="28" spans="1:136" ht="16.5" thickTop="1" thickBot="1" x14ac:dyDescent="0.3">
      <c r="A28" s="64" t="s">
        <v>105</v>
      </c>
      <c r="B28" s="62">
        <v>1829.7201113043475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</row>
    <row r="29" spans="1:136" ht="16.5" thickTop="1" thickBot="1" x14ac:dyDescent="0.3">
      <c r="A29" s="64" t="s">
        <v>108</v>
      </c>
      <c r="B29" s="62">
        <v>1829.7201113043475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</row>
    <row r="30" spans="1:136" ht="16.5" thickTop="1" thickBot="1" x14ac:dyDescent="0.3">
      <c r="A30" s="61" t="s">
        <v>93</v>
      </c>
      <c r="B30" s="62">
        <v>1829.7201113043477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</row>
    <row r="31" spans="1:136" ht="16.5" thickTop="1" thickBot="1" x14ac:dyDescent="0.3">
      <c r="A31" s="61" t="s">
        <v>97</v>
      </c>
      <c r="B31" s="62">
        <v>1829.7201113043477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</row>
    <row r="32" spans="1:136" ht="16.5" thickTop="1" thickBot="1" x14ac:dyDescent="0.3">
      <c r="A32" s="64" t="s">
        <v>100</v>
      </c>
      <c r="B32" s="62">
        <v>1829.7201113043477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</row>
    <row r="33" spans="1:136" ht="16.5" thickTop="1" thickBot="1" x14ac:dyDescent="0.3">
      <c r="A33" s="64" t="s">
        <v>103</v>
      </c>
      <c r="B33" s="62">
        <v>1829.7201113043477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</row>
    <row r="34" spans="1:136" ht="16.5" thickTop="1" thickBot="1" x14ac:dyDescent="0.3">
      <c r="A34" s="64" t="s">
        <v>106</v>
      </c>
      <c r="B34" s="62">
        <v>1829.72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</row>
    <row r="35" spans="1:136" ht="16.5" thickTop="1" thickBot="1" x14ac:dyDescent="0.3">
      <c r="A35" s="64" t="s">
        <v>109</v>
      </c>
      <c r="B35" s="63">
        <v>1219.8100556521738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</row>
    <row r="36" spans="1:136" ht="15.75" thickTop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</row>
    <row r="37" spans="1:136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</row>
    <row r="38" spans="1:136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</row>
    <row r="39" spans="1:136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</row>
    <row r="40" spans="1:136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</row>
    <row r="41" spans="1:136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</row>
    <row r="42" spans="1:136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</row>
    <row r="43" spans="1:136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</row>
    <row r="44" spans="1:136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</row>
    <row r="45" spans="1:136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</row>
    <row r="46" spans="1:136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</row>
    <row r="47" spans="1:136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</row>
    <row r="48" spans="1:136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</row>
    <row r="49" spans="1:136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</row>
    <row r="50" spans="1:136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</row>
    <row r="51" spans="1:136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</row>
    <row r="52" spans="1:136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</row>
    <row r="53" spans="1:136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</row>
    <row r="54" spans="1:136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</row>
    <row r="55" spans="1:136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</row>
    <row r="56" spans="1:136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</row>
    <row r="57" spans="1:136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</row>
    <row r="58" spans="1:136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</row>
    <row r="59" spans="1:136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</row>
    <row r="60" spans="1:136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</row>
    <row r="61" spans="1:136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</row>
    <row r="62" spans="1:136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</row>
    <row r="63" spans="1:136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</row>
    <row r="64" spans="1:136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</row>
    <row r="65" spans="1:136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</row>
    <row r="66" spans="1:136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</row>
    <row r="67" spans="1:136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</row>
    <row r="68" spans="1:136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</row>
    <row r="69" spans="1:136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</row>
    <row r="70" spans="1:136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</row>
    <row r="71" spans="1:136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</row>
    <row r="72" spans="1:136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</row>
    <row r="73" spans="1:136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</row>
    <row r="74" spans="1:136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</row>
    <row r="75" spans="1:136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</row>
    <row r="76" spans="1:136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</row>
    <row r="77" spans="1:136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</row>
    <row r="78" spans="1:136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</row>
    <row r="79" spans="1:136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</row>
    <row r="80" spans="1:136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</row>
    <row r="81" spans="1:136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</row>
    <row r="82" spans="1:136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</row>
    <row r="83" spans="1:136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</row>
    <row r="84" spans="1:136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</row>
    <row r="85" spans="1:136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</row>
    <row r="86" spans="1:136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</row>
    <row r="87" spans="1:136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</row>
    <row r="88" spans="1:136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</row>
    <row r="89" spans="1:136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</row>
    <row r="90" spans="1:136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</row>
    <row r="91" spans="1:136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</row>
    <row r="92" spans="1:136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</row>
    <row r="93" spans="1:136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</row>
    <row r="94" spans="1:136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</row>
    <row r="95" spans="1:136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</row>
    <row r="96" spans="1:136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</row>
    <row r="97" spans="1:136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</row>
    <row r="98" spans="1:136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</row>
    <row r="99" spans="1:136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</row>
    <row r="100" spans="1:136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</row>
    <row r="101" spans="1:136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</row>
    <row r="102" spans="1:136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</row>
    <row r="103" spans="1:136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</row>
    <row r="104" spans="1:136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</row>
    <row r="105" spans="1:136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</row>
    <row r="106" spans="1:136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</row>
    <row r="107" spans="1:136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</row>
    <row r="108" spans="1:136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</row>
    <row r="109" spans="1:136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</row>
    <row r="110" spans="1:136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</row>
    <row r="111" spans="1:136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</row>
    <row r="112" spans="1:136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</row>
    <row r="113" spans="1:136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</row>
    <row r="114" spans="1:136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</row>
    <row r="115" spans="1:136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</row>
    <row r="116" spans="1:136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</row>
    <row r="117" spans="1:136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</row>
    <row r="118" spans="1:136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</row>
    <row r="119" spans="1:136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</row>
    <row r="120" spans="1:136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</row>
    <row r="121" spans="1:136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</row>
    <row r="122" spans="1:136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</row>
    <row r="123" spans="1:136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</row>
    <row r="124" spans="1:136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</row>
    <row r="125" spans="1:136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</row>
    <row r="126" spans="1:136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</row>
    <row r="127" spans="1:136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</row>
    <row r="128" spans="1:136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</row>
    <row r="129" spans="1:136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</row>
    <row r="130" spans="1:136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</row>
    <row r="131" spans="1:136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</row>
    <row r="132" spans="1:136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</row>
    <row r="133" spans="1:136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</row>
    <row r="134" spans="1:136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</row>
    <row r="135" spans="1:136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</row>
    <row r="136" spans="1:136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</row>
    <row r="137" spans="1:136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</row>
    <row r="138" spans="1:136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</row>
    <row r="139" spans="1:136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</row>
    <row r="140" spans="1:136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</row>
    <row r="141" spans="1:136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</row>
    <row r="142" spans="1:136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</row>
    <row r="143" spans="1:136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</row>
    <row r="144" spans="1:136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</row>
    <row r="145" spans="1:136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</row>
    <row r="146" spans="1:136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</row>
    <row r="147" spans="1:136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</row>
    <row r="148" spans="1:136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</row>
    <row r="149" spans="1:136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</row>
    <row r="150" spans="1:136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</row>
    <row r="151" spans="1:136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</row>
    <row r="152" spans="1:136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</row>
    <row r="153" spans="1:136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</row>
    <row r="154" spans="1:136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</row>
    <row r="155" spans="1:136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</row>
    <row r="156" spans="1:136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</row>
    <row r="157" spans="1:136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</row>
    <row r="158" spans="1:136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</row>
    <row r="159" spans="1:136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</row>
    <row r="160" spans="1:136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</row>
    <row r="161" spans="1:136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</row>
    <row r="162" spans="1:136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</row>
    <row r="163" spans="1:136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</row>
    <row r="164" spans="1:136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</row>
    <row r="165" spans="1:136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</row>
    <row r="166" spans="1:136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</row>
    <row r="167" spans="1:136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</row>
    <row r="168" spans="1:136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</row>
    <row r="169" spans="1:136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</row>
    <row r="170" spans="1:136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</row>
    <row r="171" spans="1:136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</row>
    <row r="172" spans="1:136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</row>
    <row r="173" spans="1:136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D173" s="55"/>
      <c r="EE173" s="55"/>
      <c r="EF173" s="55"/>
    </row>
    <row r="174" spans="1:136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</row>
    <row r="175" spans="1:136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</row>
    <row r="176" spans="1:136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</row>
    <row r="177" spans="1:136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D177" s="55"/>
      <c r="EE177" s="55"/>
      <c r="EF177" s="55"/>
    </row>
    <row r="178" spans="1:136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</row>
    <row r="179" spans="1:136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</row>
    <row r="180" spans="1:136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</row>
    <row r="181" spans="1:136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</row>
    <row r="182" spans="1:136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</row>
    <row r="183" spans="1:136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</row>
    <row r="184" spans="1:136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</row>
    <row r="185" spans="1:136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</row>
    <row r="186" spans="1:136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</row>
    <row r="187" spans="1:136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</row>
    <row r="188" spans="1:136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</row>
    <row r="189" spans="1:136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</row>
    <row r="190" spans="1:136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</row>
    <row r="191" spans="1:136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</row>
    <row r="192" spans="1:136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</row>
    <row r="193" spans="1:136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</row>
    <row r="194" spans="1:136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</row>
    <row r="195" spans="1:136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</row>
    <row r="196" spans="1:136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</row>
    <row r="197" spans="1:136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</row>
    <row r="198" spans="1:136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</row>
    <row r="199" spans="1:136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</row>
    <row r="200" spans="1:136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</row>
    <row r="201" spans="1:136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</row>
    <row r="202" spans="1:136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</row>
    <row r="203" spans="1:136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</row>
    <row r="204" spans="1:136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</row>
    <row r="205" spans="1:136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</row>
    <row r="206" spans="1:136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</row>
    <row r="207" spans="1:136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</row>
    <row r="208" spans="1:136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</row>
    <row r="209" spans="1:136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</row>
    <row r="210" spans="1:136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</row>
    <row r="211" spans="1:136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D211" s="55"/>
      <c r="EE211" s="55"/>
      <c r="EF211" s="55"/>
    </row>
    <row r="212" spans="1:136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</row>
    <row r="213" spans="1:136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</row>
    <row r="214" spans="1:136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</row>
    <row r="215" spans="1:136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</row>
    <row r="216" spans="1:136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</row>
    <row r="217" spans="1:136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</row>
    <row r="218" spans="1:136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</row>
    <row r="219" spans="1:136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</row>
    <row r="220" spans="1:136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</row>
    <row r="221" spans="1:136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</row>
    <row r="222" spans="1:136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</row>
    <row r="223" spans="1:136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</row>
    <row r="224" spans="1:136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</row>
    <row r="225" spans="1:136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</row>
    <row r="226" spans="1:136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</row>
    <row r="227" spans="1:136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</row>
    <row r="228" spans="1:136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</row>
    <row r="229" spans="1:136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</row>
    <row r="230" spans="1:136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</row>
    <row r="231" spans="1:136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</row>
    <row r="232" spans="1:136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</row>
    <row r="233" spans="1:136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</row>
    <row r="234" spans="1:136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</row>
    <row r="235" spans="1:136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</row>
    <row r="236" spans="1:136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</row>
    <row r="237" spans="1:136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D237" s="55"/>
      <c r="EE237" s="55"/>
      <c r="EF237" s="55"/>
    </row>
    <row r="238" spans="1:136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</row>
    <row r="239" spans="1:136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</row>
    <row r="240" spans="1:136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</row>
    <row r="241" spans="1:136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</row>
    <row r="242" spans="1:136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</row>
    <row r="243" spans="1:136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</row>
    <row r="244" spans="1:136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</row>
    <row r="245" spans="1:136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</row>
    <row r="246" spans="1:136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D246" s="55"/>
      <c r="EE246" s="55"/>
      <c r="EF246" s="55"/>
    </row>
    <row r="247" spans="1:136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55"/>
    </row>
    <row r="248" spans="1:136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</row>
    <row r="249" spans="1:136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D249" s="55"/>
      <c r="EE249" s="55"/>
      <c r="EF249" s="55"/>
    </row>
    <row r="250" spans="1:136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</row>
    <row r="251" spans="1:136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</row>
    <row r="252" spans="1:136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</row>
    <row r="253" spans="1:136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D253" s="55"/>
      <c r="EE253" s="55"/>
      <c r="EF253" s="55"/>
    </row>
    <row r="254" spans="1:136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D254" s="55"/>
      <c r="EE254" s="55"/>
      <c r="EF254" s="55"/>
    </row>
    <row r="255" spans="1:136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D255" s="55"/>
      <c r="EE255" s="55"/>
      <c r="EF255" s="55"/>
    </row>
    <row r="256" spans="1:136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</row>
    <row r="257" spans="1:136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</row>
    <row r="258" spans="1:136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D258" s="55"/>
      <c r="EE258" s="55"/>
      <c r="EF258" s="55"/>
    </row>
    <row r="259" spans="1:136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D259" s="55"/>
      <c r="EE259" s="55"/>
      <c r="EF259" s="55"/>
    </row>
    <row r="260" spans="1:136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</row>
    <row r="261" spans="1:136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</row>
    <row r="262" spans="1:136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D262" s="55"/>
      <c r="EE262" s="55"/>
      <c r="EF262" s="55"/>
    </row>
    <row r="263" spans="1:136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D263" s="55"/>
      <c r="EE263" s="55"/>
      <c r="EF263" s="55"/>
    </row>
    <row r="264" spans="1:136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D264" s="55"/>
      <c r="EE264" s="55"/>
      <c r="EF264" s="55"/>
    </row>
    <row r="265" spans="1:136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  <c r="ED265" s="55"/>
      <c r="EE265" s="55"/>
      <c r="EF265" s="55"/>
    </row>
    <row r="266" spans="1:136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  <c r="ED266" s="55"/>
      <c r="EE266" s="55"/>
      <c r="EF266" s="55"/>
    </row>
    <row r="267" spans="1:136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  <c r="ED267" s="55"/>
      <c r="EE267" s="55"/>
      <c r="EF267" s="55"/>
    </row>
    <row r="268" spans="1:136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  <c r="ED268" s="55"/>
      <c r="EE268" s="55"/>
      <c r="EF268" s="55"/>
    </row>
    <row r="269" spans="1:136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  <c r="EB269" s="55"/>
      <c r="EC269" s="55"/>
      <c r="ED269" s="55"/>
      <c r="EE269" s="55"/>
      <c r="EF269" s="55"/>
    </row>
    <row r="270" spans="1:136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  <c r="ED270" s="55"/>
      <c r="EE270" s="55"/>
      <c r="EF270" s="55"/>
    </row>
    <row r="271" spans="1:136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/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  <c r="EB271" s="55"/>
      <c r="EC271" s="55"/>
      <c r="ED271" s="55"/>
      <c r="EE271" s="55"/>
      <c r="EF271" s="55"/>
    </row>
    <row r="272" spans="1:136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  <c r="ED272" s="55"/>
      <c r="EE272" s="55"/>
      <c r="EF272" s="55"/>
    </row>
    <row r="273" spans="1:136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  <c r="EB273" s="55"/>
      <c r="EC273" s="55"/>
      <c r="ED273" s="55"/>
      <c r="EE273" s="55"/>
      <c r="EF273" s="55"/>
    </row>
    <row r="274" spans="1:136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  <c r="EB274" s="55"/>
      <c r="EC274" s="55"/>
      <c r="ED274" s="55"/>
      <c r="EE274" s="55"/>
      <c r="EF274" s="55"/>
    </row>
    <row r="275" spans="1:136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  <c r="EB275" s="55"/>
      <c r="EC275" s="55"/>
      <c r="ED275" s="55"/>
      <c r="EE275" s="55"/>
      <c r="EF275" s="55"/>
    </row>
    <row r="276" spans="1:136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  <c r="ED276" s="55"/>
      <c r="EE276" s="55"/>
      <c r="EF276" s="55"/>
    </row>
    <row r="277" spans="1:136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  <c r="EB277" s="55"/>
      <c r="EC277" s="55"/>
      <c r="ED277" s="55"/>
      <c r="EE277" s="55"/>
      <c r="EF277" s="55"/>
    </row>
    <row r="278" spans="1:136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  <c r="EB278" s="55"/>
      <c r="EC278" s="55"/>
      <c r="ED278" s="55"/>
      <c r="EE278" s="55"/>
      <c r="EF278" s="55"/>
    </row>
    <row r="279" spans="1:136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  <c r="ED279" s="55"/>
      <c r="EE279" s="55"/>
      <c r="EF279" s="55"/>
    </row>
    <row r="280" spans="1:136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  <c r="ED280" s="55"/>
      <c r="EE280" s="55"/>
      <c r="EF280" s="55"/>
    </row>
    <row r="281" spans="1:136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  <c r="ED281" s="55"/>
      <c r="EE281" s="55"/>
      <c r="EF281" s="55"/>
    </row>
    <row r="282" spans="1:136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  <c r="ED282" s="55"/>
      <c r="EE282" s="55"/>
      <c r="EF282" s="55"/>
    </row>
    <row r="283" spans="1:136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  <c r="EB283" s="55"/>
      <c r="EC283" s="55"/>
      <c r="ED283" s="55"/>
      <c r="EE283" s="55"/>
      <c r="EF283" s="55"/>
    </row>
    <row r="284" spans="1:136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  <c r="ED284" s="55"/>
      <c r="EE284" s="55"/>
      <c r="EF284" s="55"/>
    </row>
    <row r="285" spans="1:136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  <c r="EB285" s="55"/>
      <c r="EC285" s="55"/>
      <c r="ED285" s="55"/>
      <c r="EE285" s="55"/>
      <c r="EF285" s="55"/>
    </row>
    <row r="286" spans="1:136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  <c r="EB286" s="55"/>
      <c r="EC286" s="55"/>
      <c r="ED286" s="55"/>
      <c r="EE286" s="55"/>
      <c r="EF286" s="55"/>
    </row>
    <row r="287" spans="1:136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  <c r="EB287" s="55"/>
      <c r="EC287" s="55"/>
      <c r="ED287" s="55"/>
      <c r="EE287" s="55"/>
      <c r="EF287" s="55"/>
    </row>
    <row r="288" spans="1:136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  <c r="EB288" s="55"/>
      <c r="EC288" s="55"/>
      <c r="ED288" s="55"/>
      <c r="EE288" s="55"/>
      <c r="EF288" s="55"/>
    </row>
    <row r="289" spans="1:136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/>
      <c r="DB289" s="55"/>
      <c r="DC289" s="55"/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  <c r="EB289" s="55"/>
      <c r="EC289" s="55"/>
      <c r="ED289" s="55"/>
      <c r="EE289" s="55"/>
      <c r="EF289" s="55"/>
    </row>
    <row r="290" spans="1:136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/>
      <c r="CZ290" s="55"/>
      <c r="DA290" s="55"/>
      <c r="DB290" s="55"/>
      <c r="DC290" s="55"/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/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  <c r="EB290" s="55"/>
      <c r="EC290" s="55"/>
      <c r="ED290" s="55"/>
      <c r="EE290" s="55"/>
      <c r="EF290" s="55"/>
    </row>
    <row r="291" spans="1:136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/>
      <c r="DB291" s="55"/>
      <c r="DC291" s="55"/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  <c r="EB291" s="55"/>
      <c r="EC291" s="55"/>
      <c r="ED291" s="55"/>
      <c r="EE291" s="55"/>
      <c r="EF291" s="55"/>
    </row>
    <row r="292" spans="1:136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  <c r="EB292" s="55"/>
      <c r="EC292" s="55"/>
      <c r="ED292" s="55"/>
      <c r="EE292" s="55"/>
      <c r="EF292" s="55"/>
    </row>
    <row r="293" spans="1:136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  <c r="EB293" s="55"/>
      <c r="EC293" s="55"/>
      <c r="ED293" s="55"/>
      <c r="EE293" s="55"/>
      <c r="EF293" s="55"/>
    </row>
    <row r="294" spans="1:136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5"/>
      <c r="DG294" s="55"/>
      <c r="DH294" s="55"/>
      <c r="DI294" s="55"/>
      <c r="DJ294" s="55"/>
      <c r="DK294" s="55"/>
      <c r="DL294" s="55"/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  <c r="EB294" s="55"/>
      <c r="EC294" s="55"/>
      <c r="ED294" s="55"/>
      <c r="EE294" s="55"/>
      <c r="EF294" s="55"/>
    </row>
    <row r="295" spans="1:136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  <c r="EB295" s="55"/>
      <c r="EC295" s="55"/>
      <c r="ED295" s="55"/>
      <c r="EE295" s="55"/>
      <c r="EF295" s="55"/>
    </row>
    <row r="296" spans="1:136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  <c r="EB296" s="55"/>
      <c r="EC296" s="55"/>
      <c r="ED296" s="55"/>
      <c r="EE296" s="55"/>
      <c r="EF296" s="55"/>
    </row>
    <row r="297" spans="1:136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  <c r="EB297" s="55"/>
      <c r="EC297" s="55"/>
      <c r="ED297" s="55"/>
      <c r="EE297" s="55"/>
      <c r="EF297" s="55"/>
    </row>
    <row r="298" spans="1:136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  <c r="EB298" s="55"/>
      <c r="EC298" s="55"/>
      <c r="ED298" s="55"/>
      <c r="EE298" s="55"/>
      <c r="EF298" s="55"/>
    </row>
    <row r="299" spans="1:136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  <c r="EA299" s="55"/>
      <c r="EB299" s="55"/>
      <c r="EC299" s="55"/>
      <c r="ED299" s="55"/>
      <c r="EE299" s="55"/>
      <c r="EF299" s="55"/>
    </row>
    <row r="300" spans="1:136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  <c r="EB300" s="55"/>
      <c r="EC300" s="55"/>
      <c r="ED300" s="55"/>
      <c r="EE300" s="55"/>
      <c r="EF300" s="55"/>
    </row>
    <row r="301" spans="1:136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/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  <c r="EB301" s="55"/>
      <c r="EC301" s="55"/>
      <c r="ED301" s="55"/>
      <c r="EE301" s="55"/>
      <c r="EF301" s="55"/>
    </row>
    <row r="302" spans="1:136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  <c r="EB302" s="55"/>
      <c r="EC302" s="55"/>
      <c r="ED302" s="55"/>
      <c r="EE302" s="55"/>
      <c r="EF302" s="55"/>
    </row>
    <row r="303" spans="1:136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  <c r="EB303" s="55"/>
      <c r="EC303" s="55"/>
      <c r="ED303" s="55"/>
      <c r="EE303" s="55"/>
      <c r="EF303" s="55"/>
    </row>
    <row r="304" spans="1:136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  <c r="ED304" s="55"/>
      <c r="EE304" s="55"/>
      <c r="EF304" s="55"/>
    </row>
    <row r="305" spans="1:136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  <c r="ED305" s="55"/>
      <c r="EE305" s="55"/>
      <c r="EF305" s="55"/>
    </row>
    <row r="306" spans="1:136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/>
      <c r="DG306" s="55"/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  <c r="EB306" s="55"/>
      <c r="EC306" s="55"/>
      <c r="ED306" s="55"/>
      <c r="EE306" s="55"/>
      <c r="EF306" s="55"/>
    </row>
    <row r="307" spans="1:136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  <c r="EB307" s="55"/>
      <c r="EC307" s="55"/>
      <c r="ED307" s="55"/>
      <c r="EE307" s="55"/>
      <c r="EF307" s="55"/>
    </row>
    <row r="308" spans="1:136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  <c r="ED308" s="55"/>
      <c r="EE308" s="55"/>
      <c r="EF308" s="55"/>
    </row>
    <row r="309" spans="1:136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  <c r="EB309" s="55"/>
      <c r="EC309" s="55"/>
      <c r="ED309" s="55"/>
      <c r="EE309" s="55"/>
      <c r="EF309" s="55"/>
    </row>
    <row r="310" spans="1:136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  <c r="EB310" s="55"/>
      <c r="EC310" s="55"/>
      <c r="ED310" s="55"/>
      <c r="EE310" s="55"/>
      <c r="EF310" s="55"/>
    </row>
    <row r="311" spans="1:136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  <c r="EB311" s="55"/>
      <c r="EC311" s="55"/>
      <c r="ED311" s="55"/>
      <c r="EE311" s="55"/>
      <c r="EF311" s="55"/>
    </row>
    <row r="312" spans="1:136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  <c r="ED312" s="55"/>
      <c r="EE312" s="55"/>
      <c r="EF312" s="55"/>
    </row>
    <row r="313" spans="1:136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</row>
    <row r="314" spans="1:136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</row>
    <row r="315" spans="1:136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  <c r="ED315" s="55"/>
      <c r="EE315" s="55"/>
      <c r="EF315" s="55"/>
    </row>
    <row r="316" spans="1:136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  <c r="EB316" s="55"/>
      <c r="EC316" s="55"/>
      <c r="ED316" s="55"/>
      <c r="EE316" s="55"/>
      <c r="EF316" s="55"/>
    </row>
    <row r="317" spans="1:136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  <c r="EB317" s="55"/>
      <c r="EC317" s="55"/>
      <c r="ED317" s="55"/>
      <c r="EE317" s="55"/>
      <c r="EF317" s="55"/>
    </row>
    <row r="318" spans="1:136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  <c r="ED318" s="55"/>
      <c r="EE318" s="55"/>
      <c r="EF318" s="55"/>
    </row>
    <row r="319" spans="1:136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</row>
    <row r="320" spans="1:136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  <c r="ED320" s="55"/>
      <c r="EE320" s="55"/>
      <c r="EF320" s="55"/>
    </row>
    <row r="321" spans="1:136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  <c r="ED321" s="55"/>
      <c r="EE321" s="55"/>
      <c r="EF321" s="55"/>
    </row>
    <row r="322" spans="1:136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/>
      <c r="CW322" s="55"/>
      <c r="CX322" s="55"/>
      <c r="CY322" s="55"/>
      <c r="CZ322" s="55"/>
      <c r="DA322" s="55"/>
      <c r="DB322" s="55"/>
      <c r="DC322" s="55"/>
      <c r="DD322" s="55"/>
      <c r="DE322" s="55"/>
      <c r="DF322" s="55"/>
      <c r="DG322" s="55"/>
      <c r="DH322" s="55"/>
      <c r="DI322" s="55"/>
      <c r="DJ322" s="55"/>
      <c r="DK322" s="55"/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/>
      <c r="DY322" s="55"/>
      <c r="DZ322" s="55"/>
      <c r="EA322" s="55"/>
      <c r="EB322" s="55"/>
      <c r="EC322" s="55"/>
      <c r="ED322" s="55"/>
      <c r="EE322" s="55"/>
      <c r="EF322" s="55"/>
    </row>
    <row r="323" spans="1:136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  <c r="CU323" s="55"/>
      <c r="CV323" s="55"/>
      <c r="CW323" s="55"/>
      <c r="CX323" s="55"/>
      <c r="CY323" s="55"/>
      <c r="CZ323" s="55"/>
      <c r="DA323" s="55"/>
      <c r="DB323" s="55"/>
      <c r="DC323" s="55"/>
      <c r="DD323" s="55"/>
      <c r="DE323" s="55"/>
      <c r="DF323" s="55"/>
      <c r="DG323" s="55"/>
      <c r="DH323" s="55"/>
      <c r="DI323" s="55"/>
      <c r="DJ323" s="55"/>
      <c r="DK323" s="55"/>
      <c r="DL323" s="55"/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  <c r="EA323" s="55"/>
      <c r="EB323" s="55"/>
      <c r="EC323" s="55"/>
      <c r="ED323" s="55"/>
      <c r="EE323" s="55"/>
      <c r="EF323" s="55"/>
    </row>
    <row r="324" spans="1:136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  <c r="EB324" s="55"/>
      <c r="EC324" s="55"/>
      <c r="ED324" s="55"/>
      <c r="EE324" s="55"/>
      <c r="EF324" s="55"/>
    </row>
    <row r="325" spans="1:136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/>
      <c r="DB325" s="55"/>
      <c r="DC325" s="55"/>
      <c r="DD325" s="55"/>
      <c r="DE325" s="55"/>
      <c r="DF325" s="55"/>
      <c r="DG325" s="55"/>
      <c r="DH325" s="55"/>
      <c r="DI325" s="55"/>
      <c r="DJ325" s="55"/>
      <c r="DK325" s="55"/>
      <c r="DL325" s="55"/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  <c r="EA325" s="55"/>
      <c r="EB325" s="55"/>
      <c r="EC325" s="55"/>
      <c r="ED325" s="55"/>
      <c r="EE325" s="55"/>
      <c r="EF325" s="55"/>
    </row>
    <row r="326" spans="1:136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/>
      <c r="DB326" s="55"/>
      <c r="DC326" s="55"/>
      <c r="DD326" s="55"/>
      <c r="DE326" s="55"/>
      <c r="DF326" s="55"/>
      <c r="DG326" s="55"/>
      <c r="DH326" s="55"/>
      <c r="DI326" s="55"/>
      <c r="DJ326" s="55"/>
      <c r="DK326" s="55"/>
      <c r="DL326" s="55"/>
      <c r="DM326" s="55"/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  <c r="EA326" s="55"/>
      <c r="EB326" s="55"/>
      <c r="EC326" s="55"/>
      <c r="ED326" s="55"/>
      <c r="EE326" s="55"/>
      <c r="EF326" s="55"/>
    </row>
    <row r="327" spans="1:136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55"/>
      <c r="DM327" s="55"/>
      <c r="DN327" s="55"/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/>
      <c r="EA327" s="55"/>
      <c r="EB327" s="55"/>
      <c r="EC327" s="55"/>
      <c r="ED327" s="55"/>
      <c r="EE327" s="55"/>
      <c r="EF327" s="55"/>
    </row>
    <row r="328" spans="1:136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  <c r="EB328" s="55"/>
      <c r="EC328" s="55"/>
      <c r="ED328" s="55"/>
      <c r="EE328" s="55"/>
      <c r="EF328" s="55"/>
    </row>
    <row r="329" spans="1:136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/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  <c r="EB329" s="55"/>
      <c r="EC329" s="55"/>
      <c r="ED329" s="55"/>
      <c r="EE329" s="55"/>
      <c r="EF329" s="55"/>
    </row>
    <row r="330" spans="1:136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  <c r="EB330" s="55"/>
      <c r="EC330" s="55"/>
      <c r="ED330" s="55"/>
      <c r="EE330" s="55"/>
      <c r="EF330" s="55"/>
    </row>
    <row r="331" spans="1:136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  <c r="EB331" s="55"/>
      <c r="EC331" s="55"/>
      <c r="ED331" s="55"/>
      <c r="EE331" s="55"/>
      <c r="EF331" s="55"/>
    </row>
    <row r="332" spans="1:136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  <c r="EB332" s="55"/>
      <c r="EC332" s="55"/>
      <c r="ED332" s="55"/>
      <c r="EE332" s="55"/>
      <c r="EF332" s="55"/>
    </row>
    <row r="333" spans="1:136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  <c r="EB333" s="55"/>
      <c r="EC333" s="55"/>
      <c r="ED333" s="55"/>
      <c r="EE333" s="55"/>
      <c r="EF333" s="55"/>
    </row>
    <row r="334" spans="1:136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  <c r="EB334" s="55"/>
      <c r="EC334" s="55"/>
      <c r="ED334" s="55"/>
      <c r="EE334" s="55"/>
      <c r="EF334" s="55"/>
    </row>
    <row r="335" spans="1:136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  <c r="EB335" s="55"/>
      <c r="EC335" s="55"/>
      <c r="ED335" s="55"/>
      <c r="EE335" s="55"/>
      <c r="EF335" s="55"/>
    </row>
    <row r="336" spans="1:136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  <c r="EB336" s="55"/>
      <c r="EC336" s="55"/>
      <c r="ED336" s="55"/>
      <c r="EE336" s="55"/>
      <c r="EF336" s="55"/>
    </row>
    <row r="337" spans="1:136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5"/>
      <c r="DG337" s="55"/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  <c r="EB337" s="55"/>
      <c r="EC337" s="55"/>
      <c r="ED337" s="55"/>
      <c r="EE337" s="55"/>
      <c r="EF337" s="55"/>
    </row>
    <row r="338" spans="1:136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5"/>
      <c r="DG338" s="55"/>
      <c r="DH338" s="55"/>
      <c r="DI338" s="55"/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  <c r="EB338" s="55"/>
      <c r="EC338" s="55"/>
      <c r="ED338" s="55"/>
      <c r="EE338" s="55"/>
      <c r="EF338" s="55"/>
    </row>
    <row r="339" spans="1:136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5"/>
      <c r="DG339" s="55"/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  <c r="EB339" s="55"/>
      <c r="EC339" s="55"/>
      <c r="ED339" s="55"/>
      <c r="EE339" s="55"/>
      <c r="EF339" s="55"/>
    </row>
    <row r="340" spans="1:136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  <c r="EB340" s="55"/>
      <c r="EC340" s="55"/>
      <c r="ED340" s="55"/>
      <c r="EE340" s="55"/>
      <c r="EF340" s="55"/>
    </row>
    <row r="341" spans="1:136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  <c r="EB341" s="55"/>
      <c r="EC341" s="55"/>
      <c r="ED341" s="55"/>
      <c r="EE341" s="55"/>
      <c r="EF341" s="55"/>
    </row>
    <row r="342" spans="1:136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/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  <c r="EB342" s="55"/>
      <c r="EC342" s="55"/>
      <c r="ED342" s="55"/>
      <c r="EE342" s="55"/>
      <c r="EF342" s="55"/>
    </row>
    <row r="343" spans="1:136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/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  <c r="EB343" s="55"/>
      <c r="EC343" s="55"/>
      <c r="ED343" s="55"/>
      <c r="EE343" s="55"/>
      <c r="EF343" s="55"/>
    </row>
    <row r="344" spans="1:136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  <c r="ED344" s="55"/>
      <c r="EE344" s="55"/>
      <c r="EF344" s="55"/>
    </row>
    <row r="345" spans="1:136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  <c r="EB345" s="55"/>
      <c r="EC345" s="55"/>
      <c r="ED345" s="55"/>
      <c r="EE345" s="55"/>
      <c r="EF345" s="55"/>
    </row>
    <row r="346" spans="1:136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  <c r="EB346" s="55"/>
      <c r="EC346" s="55"/>
      <c r="ED346" s="55"/>
      <c r="EE346" s="55"/>
      <c r="EF346" s="55"/>
    </row>
    <row r="347" spans="1:136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  <c r="EB347" s="55"/>
      <c r="EC347" s="55"/>
      <c r="ED347" s="55"/>
      <c r="EE347" s="55"/>
      <c r="EF347" s="55"/>
    </row>
    <row r="348" spans="1:136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  <c r="EB348" s="55"/>
      <c r="EC348" s="55"/>
      <c r="ED348" s="55"/>
      <c r="EE348" s="55"/>
      <c r="EF348" s="55"/>
    </row>
    <row r="349" spans="1:136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  <c r="EB349" s="55"/>
      <c r="EC349" s="55"/>
      <c r="ED349" s="55"/>
      <c r="EE349" s="55"/>
      <c r="EF349" s="55"/>
    </row>
    <row r="350" spans="1:136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  <c r="EB350" s="55"/>
      <c r="EC350" s="55"/>
      <c r="ED350" s="55"/>
      <c r="EE350" s="55"/>
      <c r="EF350" s="55"/>
    </row>
    <row r="351" spans="1:136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  <c r="EB351" s="55"/>
      <c r="EC351" s="55"/>
      <c r="ED351" s="55"/>
      <c r="EE351" s="55"/>
      <c r="EF351" s="55"/>
    </row>
    <row r="352" spans="1:136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/>
      <c r="CZ352" s="55"/>
      <c r="DA352" s="55"/>
      <c r="DB352" s="55"/>
      <c r="DC352" s="55"/>
      <c r="DD352" s="55"/>
      <c r="DE352" s="55"/>
      <c r="DF352" s="55"/>
      <c r="DG352" s="55"/>
      <c r="DH352" s="55"/>
      <c r="DI352" s="55"/>
      <c r="DJ352" s="55"/>
      <c r="DK352" s="55"/>
      <c r="DL352" s="55"/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  <c r="EA352" s="55"/>
      <c r="EB352" s="55"/>
      <c r="EC352" s="55"/>
      <c r="ED352" s="55"/>
      <c r="EE352" s="55"/>
      <c r="EF352" s="55"/>
    </row>
    <row r="353" spans="1:136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/>
      <c r="CY353" s="55"/>
      <c r="CZ353" s="55"/>
      <c r="DA353" s="55"/>
      <c r="DB353" s="55"/>
      <c r="DC353" s="55"/>
      <c r="DD353" s="55"/>
      <c r="DE353" s="55"/>
      <c r="DF353" s="55"/>
      <c r="DG353" s="55"/>
      <c r="DH353" s="55"/>
      <c r="DI353" s="55"/>
      <c r="DJ353" s="55"/>
      <c r="DK353" s="55"/>
      <c r="DL353" s="55"/>
      <c r="DM353" s="55"/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  <c r="EA353" s="55"/>
      <c r="EB353" s="55"/>
      <c r="EC353" s="55"/>
      <c r="ED353" s="55"/>
      <c r="EE353" s="55"/>
      <c r="EF353" s="55"/>
    </row>
    <row r="354" spans="1:136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  <c r="CU354" s="55"/>
      <c r="CV354" s="55"/>
      <c r="CW354" s="55"/>
      <c r="CX354" s="55"/>
      <c r="CY354" s="55"/>
      <c r="CZ354" s="55"/>
      <c r="DA354" s="55"/>
      <c r="DB354" s="55"/>
      <c r="DC354" s="55"/>
      <c r="DD354" s="55"/>
      <c r="DE354" s="55"/>
      <c r="DF354" s="55"/>
      <c r="DG354" s="55"/>
      <c r="DH354" s="55"/>
      <c r="DI354" s="55"/>
      <c r="DJ354" s="55"/>
      <c r="DK354" s="55"/>
      <c r="DL354" s="55"/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/>
      <c r="DZ354" s="55"/>
      <c r="EA354" s="55"/>
      <c r="EB354" s="55"/>
      <c r="EC354" s="55"/>
      <c r="ED354" s="55"/>
      <c r="EE354" s="55"/>
      <c r="EF354" s="55"/>
    </row>
    <row r="355" spans="1:136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  <c r="CU355" s="55"/>
      <c r="CV355" s="55"/>
      <c r="CW355" s="55"/>
      <c r="CX355" s="55"/>
      <c r="CY355" s="55"/>
      <c r="CZ355" s="55"/>
      <c r="DA355" s="55"/>
      <c r="DB355" s="55"/>
      <c r="DC355" s="55"/>
      <c r="DD355" s="55"/>
      <c r="DE355" s="55"/>
      <c r="DF355" s="55"/>
      <c r="DG355" s="55"/>
      <c r="DH355" s="55"/>
      <c r="DI355" s="55"/>
      <c r="DJ355" s="55"/>
      <c r="DK355" s="55"/>
      <c r="DL355" s="55"/>
      <c r="DM355" s="55"/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  <c r="EA355" s="55"/>
      <c r="EB355" s="55"/>
      <c r="EC355" s="55"/>
      <c r="ED355" s="55"/>
      <c r="EE355" s="55"/>
      <c r="EF355" s="55"/>
    </row>
    <row r="356" spans="1:136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/>
      <c r="DB356" s="55"/>
      <c r="DC356" s="55"/>
      <c r="DD356" s="55"/>
      <c r="DE356" s="55"/>
      <c r="DF356" s="55"/>
      <c r="DG356" s="55"/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  <c r="EB356" s="55"/>
      <c r="EC356" s="55"/>
      <c r="ED356" s="55"/>
      <c r="EE356" s="55"/>
      <c r="EF356" s="55"/>
    </row>
    <row r="357" spans="1:136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  <c r="CU357" s="55"/>
      <c r="CV357" s="55"/>
      <c r="CW357" s="55"/>
      <c r="CX357" s="55"/>
      <c r="CY357" s="55"/>
      <c r="CZ357" s="55"/>
      <c r="DA357" s="55"/>
      <c r="DB357" s="55"/>
      <c r="DC357" s="55"/>
      <c r="DD357" s="55"/>
      <c r="DE357" s="55"/>
      <c r="DF357" s="55"/>
      <c r="DG357" s="55"/>
      <c r="DH357" s="55"/>
      <c r="DI357" s="55"/>
      <c r="DJ357" s="55"/>
      <c r="DK357" s="55"/>
      <c r="DL357" s="55"/>
      <c r="DM357" s="55"/>
      <c r="DN357" s="55"/>
      <c r="DO357" s="55"/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  <c r="EA357" s="55"/>
      <c r="EB357" s="55"/>
      <c r="EC357" s="55"/>
      <c r="ED357" s="55"/>
      <c r="EE357" s="55"/>
      <c r="EF357" s="55"/>
    </row>
    <row r="358" spans="1:136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  <c r="CU358" s="55"/>
      <c r="CV358" s="55"/>
      <c r="CW358" s="55"/>
      <c r="CX358" s="55"/>
      <c r="CY358" s="55"/>
      <c r="CZ358" s="55"/>
      <c r="DA358" s="55"/>
      <c r="DB358" s="55"/>
      <c r="DC358" s="55"/>
      <c r="DD358" s="55"/>
      <c r="DE358" s="55"/>
      <c r="DF358" s="55"/>
      <c r="DG358" s="55"/>
      <c r="DH358" s="55"/>
      <c r="DI358" s="55"/>
      <c r="DJ358" s="55"/>
      <c r="DK358" s="55"/>
      <c r="DL358" s="55"/>
      <c r="DM358" s="55"/>
      <c r="DN358" s="55"/>
      <c r="DO358" s="55"/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  <c r="EA358" s="55"/>
      <c r="EB358" s="55"/>
      <c r="EC358" s="55"/>
      <c r="ED358" s="55"/>
      <c r="EE358" s="55"/>
      <c r="EF358" s="55"/>
    </row>
    <row r="359" spans="1:136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  <c r="CU359" s="55"/>
      <c r="CV359" s="55"/>
      <c r="CW359" s="55"/>
      <c r="CX359" s="55"/>
      <c r="CY359" s="55"/>
      <c r="CZ359" s="55"/>
      <c r="DA359" s="55"/>
      <c r="DB359" s="55"/>
      <c r="DC359" s="55"/>
      <c r="DD359" s="55"/>
      <c r="DE359" s="55"/>
      <c r="DF359" s="55"/>
      <c r="DG359" s="55"/>
      <c r="DH359" s="55"/>
      <c r="DI359" s="55"/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  <c r="EA359" s="55"/>
      <c r="EB359" s="55"/>
      <c r="EC359" s="55"/>
      <c r="ED359" s="55"/>
      <c r="EE359" s="55"/>
      <c r="EF359" s="55"/>
    </row>
    <row r="360" spans="1:136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  <c r="CU360" s="55"/>
      <c r="CV360" s="55"/>
      <c r="CW360" s="55"/>
      <c r="CX360" s="55"/>
      <c r="CY360" s="55"/>
      <c r="CZ360" s="55"/>
      <c r="DA360" s="55"/>
      <c r="DB360" s="55"/>
      <c r="DC360" s="55"/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  <c r="EB360" s="55"/>
      <c r="EC360" s="55"/>
      <c r="ED360" s="55"/>
      <c r="EE360" s="55"/>
      <c r="EF360" s="55"/>
    </row>
    <row r="361" spans="1:136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5"/>
      <c r="DG361" s="55"/>
      <c r="DH361" s="55"/>
      <c r="DI361" s="55"/>
      <c r="DJ361" s="55"/>
      <c r="DK361" s="55"/>
      <c r="DL361" s="55"/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  <c r="EB361" s="55"/>
      <c r="EC361" s="55"/>
      <c r="ED361" s="55"/>
      <c r="EE361" s="55"/>
      <c r="EF361" s="55"/>
    </row>
    <row r="362" spans="1:136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/>
      <c r="DB362" s="55"/>
      <c r="DC362" s="55"/>
      <c r="DD362" s="55"/>
      <c r="DE362" s="55"/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  <c r="EB362" s="55"/>
      <c r="EC362" s="55"/>
      <c r="ED362" s="55"/>
      <c r="EE362" s="55"/>
      <c r="EF362" s="55"/>
    </row>
    <row r="363" spans="1:136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  <c r="EA363" s="55"/>
      <c r="EB363" s="55"/>
      <c r="EC363" s="55"/>
      <c r="ED363" s="55"/>
      <c r="EE363" s="55"/>
      <c r="EF363" s="55"/>
    </row>
    <row r="364" spans="1:136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/>
      <c r="DM364" s="55"/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  <c r="EB364" s="55"/>
      <c r="EC364" s="55"/>
      <c r="ED364" s="55"/>
      <c r="EE364" s="55"/>
      <c r="EF364" s="55"/>
    </row>
    <row r="365" spans="1:136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/>
      <c r="CX365" s="55"/>
      <c r="CY365" s="55"/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/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/>
      <c r="DY365" s="55"/>
      <c r="DZ365" s="55"/>
      <c r="EA365" s="55"/>
      <c r="EB365" s="55"/>
      <c r="EC365" s="55"/>
      <c r="ED365" s="55"/>
      <c r="EE365" s="55"/>
      <c r="EF365" s="55"/>
    </row>
    <row r="366" spans="1:136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/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/>
      <c r="DL366" s="55"/>
      <c r="DM366" s="55"/>
      <c r="DN366" s="55"/>
      <c r="DO366" s="55"/>
      <c r="DP366" s="55"/>
      <c r="DQ366" s="55"/>
      <c r="DR366" s="55"/>
      <c r="DS366" s="55"/>
      <c r="DT366" s="55"/>
      <c r="DU366" s="55"/>
      <c r="DV366" s="55"/>
      <c r="DW366" s="55"/>
      <c r="DX366" s="55"/>
      <c r="DY366" s="55"/>
      <c r="DZ366" s="55"/>
      <c r="EA366" s="55"/>
      <c r="EB366" s="55"/>
      <c r="EC366" s="55"/>
      <c r="ED366" s="55"/>
      <c r="EE366" s="55"/>
      <c r="EF366" s="55"/>
    </row>
    <row r="367" spans="1:136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/>
      <c r="CX367" s="55"/>
      <c r="CY367" s="55"/>
      <c r="CZ367" s="55"/>
      <c r="DA367" s="55"/>
      <c r="DB367" s="55"/>
      <c r="DC367" s="55"/>
      <c r="DD367" s="55"/>
      <c r="DE367" s="55"/>
      <c r="DF367" s="55"/>
      <c r="DG367" s="55"/>
      <c r="DH367" s="55"/>
      <c r="DI367" s="55"/>
      <c r="DJ367" s="55"/>
      <c r="DK367" s="55"/>
      <c r="DL367" s="55"/>
      <c r="DM367" s="55"/>
      <c r="DN367" s="55"/>
      <c r="DO367" s="55"/>
      <c r="DP367" s="55"/>
      <c r="DQ367" s="55"/>
      <c r="DR367" s="55"/>
      <c r="DS367" s="55"/>
      <c r="DT367" s="55"/>
      <c r="DU367" s="55"/>
      <c r="DV367" s="55"/>
      <c r="DW367" s="55"/>
      <c r="DX367" s="55"/>
      <c r="DY367" s="55"/>
      <c r="DZ367" s="55"/>
      <c r="EA367" s="55"/>
      <c r="EB367" s="55"/>
      <c r="EC367" s="55"/>
      <c r="ED367" s="55"/>
      <c r="EE367" s="55"/>
      <c r="EF367" s="55"/>
    </row>
    <row r="368" spans="1:136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/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  <c r="EB368" s="55"/>
      <c r="EC368" s="55"/>
      <c r="ED368" s="55"/>
      <c r="EE368" s="55"/>
      <c r="EF368" s="55"/>
    </row>
    <row r="369" spans="1:136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/>
      <c r="CW369" s="55"/>
      <c r="CX369" s="55"/>
      <c r="CY369" s="55"/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/>
      <c r="DM369" s="55"/>
      <c r="DN369" s="55"/>
      <c r="DO369" s="55"/>
      <c r="DP369" s="55"/>
      <c r="DQ369" s="55"/>
      <c r="DR369" s="55"/>
      <c r="DS369" s="55"/>
      <c r="DT369" s="55"/>
      <c r="DU369" s="55"/>
      <c r="DV369" s="55"/>
      <c r="DW369" s="55"/>
      <c r="DX369" s="55"/>
      <c r="DY369" s="55"/>
      <c r="DZ369" s="55"/>
      <c r="EA369" s="55"/>
      <c r="EB369" s="55"/>
      <c r="EC369" s="55"/>
      <c r="ED369" s="55"/>
      <c r="EE369" s="55"/>
      <c r="EF369" s="55"/>
    </row>
    <row r="370" spans="1:136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/>
      <c r="CZ370" s="55"/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/>
      <c r="DM370" s="55"/>
      <c r="DN370" s="55"/>
      <c r="DO370" s="55"/>
      <c r="DP370" s="55"/>
      <c r="DQ370" s="55"/>
      <c r="DR370" s="55"/>
      <c r="DS370" s="55"/>
      <c r="DT370" s="55"/>
      <c r="DU370" s="55"/>
      <c r="DV370" s="55"/>
      <c r="DW370" s="55"/>
      <c r="DX370" s="55"/>
      <c r="DY370" s="55"/>
      <c r="DZ370" s="55"/>
      <c r="EA370" s="55"/>
      <c r="EB370" s="55"/>
      <c r="EC370" s="55"/>
      <c r="ED370" s="55"/>
      <c r="EE370" s="55"/>
      <c r="EF370" s="55"/>
    </row>
    <row r="371" spans="1:136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  <c r="CU371" s="55"/>
      <c r="CV371" s="55"/>
      <c r="CW371" s="55"/>
      <c r="CX371" s="55"/>
      <c r="CY371" s="55"/>
      <c r="CZ371" s="55"/>
      <c r="DA371" s="55"/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/>
      <c r="DM371" s="55"/>
      <c r="DN371" s="55"/>
      <c r="DO371" s="55"/>
      <c r="DP371" s="55"/>
      <c r="DQ371" s="55"/>
      <c r="DR371" s="55"/>
      <c r="DS371" s="55"/>
      <c r="DT371" s="55"/>
      <c r="DU371" s="55"/>
      <c r="DV371" s="55"/>
      <c r="DW371" s="55"/>
      <c r="DX371" s="55"/>
      <c r="DY371" s="55"/>
      <c r="DZ371" s="55"/>
      <c r="EA371" s="55"/>
      <c r="EB371" s="55"/>
      <c r="EC371" s="55"/>
      <c r="ED371" s="55"/>
      <c r="EE371" s="55"/>
      <c r="EF371" s="55"/>
    </row>
    <row r="372" spans="1:136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/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  <c r="EA372" s="55"/>
      <c r="EB372" s="55"/>
      <c r="EC372" s="55"/>
      <c r="ED372" s="55"/>
      <c r="EE372" s="55"/>
      <c r="EF372" s="55"/>
    </row>
    <row r="373" spans="1:136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/>
      <c r="CZ373" s="55"/>
      <c r="DA373" s="55"/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/>
      <c r="DM373" s="55"/>
      <c r="DN373" s="55"/>
      <c r="DO373" s="55"/>
      <c r="DP373" s="55"/>
      <c r="DQ373" s="55"/>
      <c r="DR373" s="55"/>
      <c r="DS373" s="55"/>
      <c r="DT373" s="55"/>
      <c r="DU373" s="55"/>
      <c r="DV373" s="55"/>
      <c r="DW373" s="55"/>
      <c r="DX373" s="55"/>
      <c r="DY373" s="55"/>
      <c r="DZ373" s="55"/>
      <c r="EA373" s="55"/>
      <c r="EB373" s="55"/>
      <c r="EC373" s="55"/>
      <c r="ED373" s="55"/>
      <c r="EE373" s="55"/>
      <c r="EF373" s="55"/>
    </row>
    <row r="374" spans="1:136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/>
      <c r="CY374" s="55"/>
      <c r="CZ374" s="55"/>
      <c r="DA374" s="55"/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/>
      <c r="DP374" s="55"/>
      <c r="DQ374" s="55"/>
      <c r="DR374" s="55"/>
      <c r="DS374" s="55"/>
      <c r="DT374" s="55"/>
      <c r="DU374" s="55"/>
      <c r="DV374" s="55"/>
      <c r="DW374" s="55"/>
      <c r="DX374" s="55"/>
      <c r="DY374" s="55"/>
      <c r="DZ374" s="55"/>
      <c r="EA374" s="55"/>
      <c r="EB374" s="55"/>
      <c r="EC374" s="55"/>
      <c r="ED374" s="55"/>
      <c r="EE374" s="55"/>
      <c r="EF374" s="55"/>
    </row>
    <row r="375" spans="1:136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/>
      <c r="CY375" s="55"/>
      <c r="CZ375" s="55"/>
      <c r="DA375" s="55"/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/>
      <c r="DO375" s="55"/>
      <c r="DP375" s="55"/>
      <c r="DQ375" s="55"/>
      <c r="DR375" s="55"/>
      <c r="DS375" s="55"/>
      <c r="DT375" s="55"/>
      <c r="DU375" s="55"/>
      <c r="DV375" s="55"/>
      <c r="DW375" s="55"/>
      <c r="DX375" s="55"/>
      <c r="DY375" s="55"/>
      <c r="DZ375" s="55"/>
      <c r="EA375" s="55"/>
      <c r="EB375" s="55"/>
      <c r="EC375" s="55"/>
      <c r="ED375" s="55"/>
      <c r="EE375" s="55"/>
      <c r="EF375" s="55"/>
    </row>
    <row r="376" spans="1:136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/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  <c r="EB376" s="55"/>
      <c r="EC376" s="55"/>
      <c r="ED376" s="55"/>
      <c r="EE376" s="55"/>
      <c r="EF376" s="55"/>
    </row>
    <row r="377" spans="1:136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/>
      <c r="DB377" s="55"/>
      <c r="DC377" s="55"/>
      <c r="DD377" s="55"/>
      <c r="DE377" s="55"/>
      <c r="DF377" s="55"/>
      <c r="DG377" s="55"/>
      <c r="DH377" s="55"/>
      <c r="DI377" s="55"/>
      <c r="DJ377" s="55"/>
      <c r="DK377" s="55"/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  <c r="EB377" s="55"/>
      <c r="EC377" s="55"/>
      <c r="ED377" s="55"/>
      <c r="EE377" s="55"/>
      <c r="EF377" s="55"/>
    </row>
    <row r="378" spans="1:136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/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  <c r="EB378" s="55"/>
      <c r="EC378" s="55"/>
      <c r="ED378" s="55"/>
      <c r="EE378" s="55"/>
      <c r="EF378" s="55"/>
    </row>
    <row r="379" spans="1:136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  <c r="EB379" s="55"/>
      <c r="EC379" s="55"/>
      <c r="ED379" s="55"/>
      <c r="EE379" s="55"/>
      <c r="EF379" s="55"/>
    </row>
    <row r="380" spans="1:136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  <c r="EB380" s="55"/>
      <c r="EC380" s="55"/>
      <c r="ED380" s="55"/>
      <c r="EE380" s="55"/>
      <c r="EF380" s="55"/>
    </row>
    <row r="381" spans="1:136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  <c r="ED381" s="55"/>
      <c r="EE381" s="55"/>
      <c r="EF381" s="55"/>
    </row>
    <row r="382" spans="1:136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  <c r="CU382" s="55"/>
      <c r="CV382" s="55"/>
      <c r="CW382" s="55"/>
      <c r="CX382" s="55"/>
      <c r="CY382" s="55"/>
      <c r="CZ382" s="55"/>
      <c r="DA382" s="55"/>
      <c r="DB382" s="55"/>
      <c r="DC382" s="55"/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/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  <c r="EA382" s="55"/>
      <c r="EB382" s="55"/>
      <c r="EC382" s="55"/>
      <c r="ED382" s="55"/>
      <c r="EE382" s="55"/>
      <c r="EF382" s="55"/>
    </row>
    <row r="383" spans="1:136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  <c r="EB383" s="55"/>
      <c r="EC383" s="55"/>
      <c r="ED383" s="55"/>
      <c r="EE383" s="55"/>
      <c r="EF383" s="55"/>
    </row>
    <row r="384" spans="1:136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  <c r="EB384" s="55"/>
      <c r="EC384" s="55"/>
      <c r="ED384" s="55"/>
      <c r="EE384" s="55"/>
      <c r="EF384" s="55"/>
    </row>
    <row r="385" spans="1:136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/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  <c r="EA385" s="55"/>
      <c r="EB385" s="55"/>
      <c r="EC385" s="55"/>
      <c r="ED385" s="55"/>
      <c r="EE385" s="55"/>
      <c r="EF385" s="55"/>
    </row>
    <row r="386" spans="1:136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5"/>
      <c r="DG386" s="55"/>
      <c r="DH386" s="55"/>
      <c r="DI386" s="55"/>
      <c r="DJ386" s="55"/>
      <c r="DK386" s="55"/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  <c r="EA386" s="55"/>
      <c r="EB386" s="55"/>
      <c r="EC386" s="55"/>
      <c r="ED386" s="55"/>
      <c r="EE386" s="55"/>
      <c r="EF386" s="55"/>
    </row>
    <row r="387" spans="1:136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/>
      <c r="CY387" s="55"/>
      <c r="CZ387" s="55"/>
      <c r="DA387" s="55"/>
      <c r="DB387" s="55"/>
      <c r="DC387" s="55"/>
      <c r="DD387" s="55"/>
      <c r="DE387" s="55"/>
      <c r="DF387" s="55"/>
      <c r="DG387" s="55"/>
      <c r="DH387" s="55"/>
      <c r="DI387" s="55"/>
      <c r="DJ387" s="55"/>
      <c r="DK387" s="55"/>
      <c r="DL387" s="55"/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  <c r="EA387" s="55"/>
      <c r="EB387" s="55"/>
      <c r="EC387" s="55"/>
      <c r="ED387" s="55"/>
      <c r="EE387" s="55"/>
      <c r="EF387" s="55"/>
    </row>
    <row r="388" spans="1:136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/>
      <c r="DG388" s="55"/>
      <c r="DH388" s="55"/>
      <c r="DI388" s="55"/>
      <c r="DJ388" s="55"/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  <c r="EB388" s="55"/>
      <c r="EC388" s="55"/>
      <c r="ED388" s="55"/>
      <c r="EE388" s="55"/>
      <c r="EF388" s="55"/>
    </row>
    <row r="389" spans="1:136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  <c r="EB389" s="55"/>
      <c r="EC389" s="55"/>
      <c r="ED389" s="55"/>
      <c r="EE389" s="55"/>
      <c r="EF389" s="55"/>
    </row>
    <row r="390" spans="1:136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/>
      <c r="DM390" s="55"/>
      <c r="DN390" s="55"/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  <c r="EA390" s="55"/>
      <c r="EB390" s="55"/>
      <c r="EC390" s="55"/>
      <c r="ED390" s="55"/>
      <c r="EE390" s="55"/>
      <c r="EF390" s="55"/>
    </row>
    <row r="391" spans="1:136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  <c r="CU391" s="55"/>
      <c r="CV391" s="55"/>
      <c r="CW391" s="55"/>
      <c r="CX391" s="55"/>
      <c r="CY391" s="55"/>
      <c r="CZ391" s="55"/>
      <c r="DA391" s="55"/>
      <c r="DB391" s="55"/>
      <c r="DC391" s="55"/>
      <c r="DD391" s="55"/>
      <c r="DE391" s="55"/>
      <c r="DF391" s="55"/>
      <c r="DG391" s="55"/>
      <c r="DH391" s="55"/>
      <c r="DI391" s="55"/>
      <c r="DJ391" s="55"/>
      <c r="DK391" s="55"/>
      <c r="DL391" s="55"/>
      <c r="DM391" s="55"/>
      <c r="DN391" s="55"/>
      <c r="DO391" s="55"/>
      <c r="DP391" s="55"/>
      <c r="DQ391" s="55"/>
      <c r="DR391" s="55"/>
      <c r="DS391" s="55"/>
      <c r="DT391" s="55"/>
      <c r="DU391" s="55"/>
      <c r="DV391" s="55"/>
      <c r="DW391" s="55"/>
      <c r="DX391" s="55"/>
      <c r="DY391" s="55"/>
      <c r="DZ391" s="55"/>
      <c r="EA391" s="55"/>
      <c r="EB391" s="55"/>
      <c r="EC391" s="55"/>
      <c r="ED391" s="55"/>
      <c r="EE391" s="55"/>
      <c r="EF391" s="55"/>
    </row>
    <row r="392" spans="1:136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  <c r="EA392" s="55"/>
      <c r="EB392" s="55"/>
      <c r="EC392" s="55"/>
      <c r="ED392" s="55"/>
      <c r="EE392" s="55"/>
      <c r="EF392" s="55"/>
    </row>
    <row r="393" spans="1:136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/>
      <c r="CZ393" s="55"/>
      <c r="DA393" s="55"/>
      <c r="DB393" s="55"/>
      <c r="DC393" s="55"/>
      <c r="DD393" s="55"/>
      <c r="DE393" s="55"/>
      <c r="DF393" s="55"/>
      <c r="DG393" s="55"/>
      <c r="DH393" s="55"/>
      <c r="DI393" s="55"/>
      <c r="DJ393" s="55"/>
      <c r="DK393" s="55"/>
      <c r="DL393" s="55"/>
      <c r="DM393" s="55"/>
      <c r="DN393" s="55"/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  <c r="EA393" s="55"/>
      <c r="EB393" s="55"/>
      <c r="EC393" s="55"/>
      <c r="ED393" s="55"/>
      <c r="EE393" s="55"/>
      <c r="EF393" s="55"/>
    </row>
    <row r="394" spans="1:136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  <c r="CU394" s="55"/>
      <c r="CV394" s="55"/>
      <c r="CW394" s="55"/>
      <c r="CX394" s="55"/>
      <c r="CY394" s="55"/>
      <c r="CZ394" s="55"/>
      <c r="DA394" s="55"/>
      <c r="DB394" s="55"/>
      <c r="DC394" s="55"/>
      <c r="DD394" s="55"/>
      <c r="DE394" s="55"/>
      <c r="DF394" s="55"/>
      <c r="DG394" s="55"/>
      <c r="DH394" s="55"/>
      <c r="DI394" s="55"/>
      <c r="DJ394" s="55"/>
      <c r="DK394" s="55"/>
      <c r="DL394" s="55"/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  <c r="EA394" s="55"/>
      <c r="EB394" s="55"/>
      <c r="EC394" s="55"/>
      <c r="ED394" s="55"/>
      <c r="EE394" s="55"/>
      <c r="EF394" s="55"/>
    </row>
    <row r="395" spans="1:136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  <c r="CU395" s="55"/>
      <c r="CV395" s="55"/>
      <c r="CW395" s="55"/>
      <c r="CX395" s="55"/>
      <c r="CY395" s="55"/>
      <c r="CZ395" s="55"/>
      <c r="DA395" s="55"/>
      <c r="DB395" s="55"/>
      <c r="DC395" s="55"/>
      <c r="DD395" s="55"/>
      <c r="DE395" s="55"/>
      <c r="DF395" s="55"/>
      <c r="DG395" s="55"/>
      <c r="DH395" s="55"/>
      <c r="DI395" s="55"/>
      <c r="DJ395" s="55"/>
      <c r="DK395" s="55"/>
      <c r="DL395" s="55"/>
      <c r="DM395" s="55"/>
      <c r="DN395" s="55"/>
      <c r="DO395" s="55"/>
      <c r="DP395" s="55"/>
      <c r="DQ395" s="55"/>
      <c r="DR395" s="55"/>
      <c r="DS395" s="55"/>
      <c r="DT395" s="55"/>
      <c r="DU395" s="55"/>
      <c r="DV395" s="55"/>
      <c r="DW395" s="55"/>
      <c r="DX395" s="55"/>
      <c r="DY395" s="55"/>
      <c r="DZ395" s="55"/>
      <c r="EA395" s="55"/>
      <c r="EB395" s="55"/>
      <c r="EC395" s="55"/>
      <c r="ED395" s="55"/>
      <c r="EE395" s="55"/>
      <c r="EF395" s="55"/>
    </row>
    <row r="396" spans="1:136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  <c r="EB396" s="55"/>
      <c r="EC396" s="55"/>
      <c r="ED396" s="55"/>
      <c r="EE396" s="55"/>
      <c r="EF396" s="55"/>
    </row>
    <row r="397" spans="1:136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  <c r="CU397" s="55"/>
      <c r="CV397" s="55"/>
      <c r="CW397" s="55"/>
      <c r="CX397" s="55"/>
      <c r="CY397" s="55"/>
      <c r="CZ397" s="55"/>
      <c r="DA397" s="55"/>
      <c r="DB397" s="55"/>
      <c r="DC397" s="55"/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  <c r="EA397" s="55"/>
      <c r="EB397" s="55"/>
      <c r="EC397" s="55"/>
      <c r="ED397" s="55"/>
      <c r="EE397" s="55"/>
      <c r="EF397" s="55"/>
    </row>
    <row r="398" spans="1:136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  <c r="CU398" s="55"/>
      <c r="CV398" s="55"/>
      <c r="CW398" s="55"/>
      <c r="CX398" s="55"/>
      <c r="CY398" s="55"/>
      <c r="CZ398" s="55"/>
      <c r="DA398" s="55"/>
      <c r="DB398" s="55"/>
      <c r="DC398" s="55"/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/>
      <c r="EA398" s="55"/>
      <c r="EB398" s="55"/>
      <c r="EC398" s="55"/>
      <c r="ED398" s="55"/>
      <c r="EE398" s="55"/>
      <c r="EF398" s="55"/>
    </row>
    <row r="399" spans="1:136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/>
      <c r="DB399" s="55"/>
      <c r="DC399" s="55"/>
      <c r="DD399" s="55"/>
      <c r="DE399" s="55"/>
      <c r="DF399" s="55"/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  <c r="EA399" s="55"/>
      <c r="EB399" s="55"/>
      <c r="EC399" s="55"/>
      <c r="ED399" s="55"/>
      <c r="EE399" s="55"/>
      <c r="EF399" s="55"/>
    </row>
    <row r="400" spans="1:136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  <c r="ED400" s="55"/>
      <c r="EE400" s="55"/>
      <c r="EF400" s="55"/>
    </row>
    <row r="401" spans="1:136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  <c r="EB401" s="55"/>
      <c r="EC401" s="55"/>
      <c r="ED401" s="55"/>
      <c r="EE401" s="55"/>
      <c r="EF401" s="55"/>
    </row>
    <row r="402" spans="1:136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5"/>
      <c r="DG402" s="55"/>
      <c r="DH402" s="55"/>
      <c r="DI402" s="55"/>
      <c r="DJ402" s="55"/>
      <c r="DK402" s="55"/>
      <c r="DL402" s="55"/>
      <c r="DM402" s="55"/>
      <c r="DN402" s="55"/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  <c r="EA402" s="55"/>
      <c r="EB402" s="55"/>
      <c r="EC402" s="55"/>
      <c r="ED402" s="55"/>
      <c r="EE402" s="55"/>
      <c r="EF402" s="55"/>
    </row>
    <row r="403" spans="1:136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  <c r="CU403" s="55"/>
      <c r="CV403" s="55"/>
      <c r="CW403" s="55"/>
      <c r="CX403" s="55"/>
      <c r="CY403" s="55"/>
      <c r="CZ403" s="55"/>
      <c r="DA403" s="55"/>
      <c r="DB403" s="55"/>
      <c r="DC403" s="55"/>
      <c r="DD403" s="55"/>
      <c r="DE403" s="55"/>
      <c r="DF403" s="55"/>
      <c r="DG403" s="55"/>
      <c r="DH403" s="55"/>
      <c r="DI403" s="55"/>
      <c r="DJ403" s="55"/>
      <c r="DK403" s="55"/>
      <c r="DL403" s="55"/>
      <c r="DM403" s="55"/>
      <c r="DN403" s="55"/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  <c r="EA403" s="55"/>
      <c r="EB403" s="55"/>
      <c r="EC403" s="55"/>
      <c r="ED403" s="55"/>
      <c r="EE403" s="55"/>
      <c r="EF403" s="55"/>
    </row>
    <row r="404" spans="1:136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  <c r="EB404" s="55"/>
      <c r="EC404" s="55"/>
      <c r="ED404" s="55"/>
      <c r="EE404" s="55"/>
      <c r="EF404" s="55"/>
    </row>
    <row r="405" spans="1:136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/>
      <c r="CW405" s="55"/>
      <c r="CX405" s="55"/>
      <c r="CY405" s="55"/>
      <c r="CZ405" s="55"/>
      <c r="DA405" s="55"/>
      <c r="DB405" s="55"/>
      <c r="DC405" s="55"/>
      <c r="DD405" s="55"/>
      <c r="DE405" s="55"/>
      <c r="DF405" s="55"/>
      <c r="DG405" s="55"/>
      <c r="DH405" s="55"/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  <c r="EA405" s="55"/>
      <c r="EB405" s="55"/>
      <c r="EC405" s="55"/>
      <c r="ED405" s="55"/>
      <c r="EE405" s="55"/>
      <c r="EF405" s="55"/>
    </row>
    <row r="406" spans="1:136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/>
      <c r="CW406" s="55"/>
      <c r="CX406" s="55"/>
      <c r="CY406" s="55"/>
      <c r="CZ406" s="55"/>
      <c r="DA406" s="55"/>
      <c r="DB406" s="55"/>
      <c r="DC406" s="55"/>
      <c r="DD406" s="55"/>
      <c r="DE406" s="55"/>
      <c r="DF406" s="55"/>
      <c r="DG406" s="55"/>
      <c r="DH406" s="55"/>
      <c r="DI406" s="55"/>
      <c r="DJ406" s="55"/>
      <c r="DK406" s="55"/>
      <c r="DL406" s="55"/>
      <c r="DM406" s="55"/>
      <c r="DN406" s="55"/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  <c r="EA406" s="55"/>
      <c r="EB406" s="55"/>
      <c r="EC406" s="55"/>
      <c r="ED406" s="55"/>
      <c r="EE406" s="55"/>
      <c r="EF406" s="55"/>
    </row>
    <row r="407" spans="1:136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/>
      <c r="CW407" s="55"/>
      <c r="CX407" s="55"/>
      <c r="CY407" s="55"/>
      <c r="CZ407" s="55"/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  <c r="EA407" s="55"/>
      <c r="EB407" s="55"/>
      <c r="EC407" s="55"/>
      <c r="ED407" s="55"/>
      <c r="EE407" s="55"/>
      <c r="EF407" s="55"/>
    </row>
    <row r="408" spans="1:136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  <c r="EB408" s="55"/>
      <c r="EC408" s="55"/>
      <c r="ED408" s="55"/>
      <c r="EE408" s="55"/>
      <c r="EF408" s="55"/>
    </row>
    <row r="409" spans="1:136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/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  <c r="EA409" s="55"/>
      <c r="EB409" s="55"/>
      <c r="EC409" s="55"/>
      <c r="ED409" s="55"/>
      <c r="EE409" s="55"/>
      <c r="EF409" s="55"/>
    </row>
    <row r="410" spans="1:136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  <c r="EB410" s="55"/>
      <c r="EC410" s="55"/>
      <c r="ED410" s="55"/>
      <c r="EE410" s="55"/>
      <c r="EF410" s="55"/>
    </row>
    <row r="411" spans="1:136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</row>
    <row r="412" spans="1:136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</row>
    <row r="413" spans="1:136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</row>
    <row r="414" spans="1:136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</row>
    <row r="415" spans="1:136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</row>
    <row r="416" spans="1:136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</row>
    <row r="417" spans="1:136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</row>
    <row r="418" spans="1:136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</row>
    <row r="419" spans="1:136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</row>
    <row r="420" spans="1:136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</row>
    <row r="421" spans="1:136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</row>
    <row r="422" spans="1:136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</row>
    <row r="423" spans="1:136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</row>
    <row r="424" spans="1:136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</row>
    <row r="425" spans="1:136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</row>
    <row r="426" spans="1:136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</row>
    <row r="427" spans="1:136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</row>
    <row r="428" spans="1:136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</row>
    <row r="429" spans="1:136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</row>
    <row r="430" spans="1:136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</row>
    <row r="431" spans="1:136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</row>
    <row r="432" spans="1:136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</row>
    <row r="433" spans="1:136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</row>
    <row r="434" spans="1:136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</row>
    <row r="435" spans="1:136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</row>
    <row r="436" spans="1:136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</row>
    <row r="437" spans="1:136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</row>
    <row r="438" spans="1:136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  <c r="EB438" s="55"/>
      <c r="EC438" s="55"/>
      <c r="ED438" s="55"/>
      <c r="EE438" s="55"/>
      <c r="EF438" s="55"/>
    </row>
    <row r="439" spans="1:136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  <c r="ED439" s="55"/>
      <c r="EE439" s="55"/>
      <c r="EF439" s="55"/>
    </row>
    <row r="440" spans="1:136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</row>
    <row r="441" spans="1:136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</row>
    <row r="442" spans="1:136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  <c r="ED442" s="55"/>
      <c r="EE442" s="55"/>
      <c r="EF442" s="55"/>
    </row>
    <row r="443" spans="1:136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  <c r="EB443" s="55"/>
      <c r="EC443" s="55"/>
      <c r="ED443" s="55"/>
      <c r="EE443" s="55"/>
      <c r="EF443" s="55"/>
    </row>
    <row r="444" spans="1:136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  <c r="EB444" s="55"/>
      <c r="EC444" s="55"/>
      <c r="ED444" s="55"/>
      <c r="EE444" s="55"/>
      <c r="EF444" s="55"/>
    </row>
    <row r="445" spans="1:136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  <c r="EB445" s="55"/>
      <c r="EC445" s="55"/>
      <c r="ED445" s="55"/>
      <c r="EE445" s="55"/>
      <c r="EF445" s="55"/>
    </row>
    <row r="446" spans="1:136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  <c r="ED446" s="55"/>
      <c r="EE446" s="55"/>
      <c r="EF446" s="55"/>
    </row>
    <row r="447" spans="1:136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  <c r="EB447" s="55"/>
      <c r="EC447" s="55"/>
      <c r="ED447" s="55"/>
      <c r="EE447" s="55"/>
      <c r="EF447" s="55"/>
    </row>
    <row r="448" spans="1:136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  <c r="EB448" s="55"/>
      <c r="EC448" s="55"/>
      <c r="ED448" s="55"/>
      <c r="EE448" s="55"/>
      <c r="EF448" s="55"/>
    </row>
    <row r="449" spans="1:136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5"/>
      <c r="DG449" s="55"/>
      <c r="DH449" s="55"/>
      <c r="DI449" s="55"/>
      <c r="DJ449" s="55"/>
      <c r="DK449" s="55"/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  <c r="EB449" s="55"/>
      <c r="EC449" s="55"/>
      <c r="ED449" s="55"/>
      <c r="EE449" s="55"/>
      <c r="EF449" s="55"/>
    </row>
    <row r="450" spans="1:136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  <c r="EB450" s="55"/>
      <c r="EC450" s="55"/>
      <c r="ED450" s="55"/>
      <c r="EE450" s="55"/>
      <c r="EF450" s="55"/>
    </row>
    <row r="451" spans="1:136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/>
      <c r="CZ451" s="55"/>
      <c r="DA451" s="55"/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  <c r="EB451" s="55"/>
      <c r="EC451" s="55"/>
      <c r="ED451" s="55"/>
      <c r="EE451" s="55"/>
      <c r="EF451" s="55"/>
    </row>
    <row r="452" spans="1:136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/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  <c r="EB452" s="55"/>
      <c r="EC452" s="55"/>
      <c r="ED452" s="55"/>
      <c r="EE452" s="55"/>
      <c r="EF452" s="55"/>
    </row>
    <row r="453" spans="1:136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/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  <c r="EB453" s="55"/>
      <c r="EC453" s="55"/>
      <c r="ED453" s="55"/>
      <c r="EE453" s="55"/>
      <c r="EF453" s="55"/>
    </row>
    <row r="454" spans="1:136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/>
      <c r="DB454" s="55"/>
      <c r="DC454" s="55"/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/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  <c r="EB454" s="55"/>
      <c r="EC454" s="55"/>
      <c r="ED454" s="55"/>
      <c r="EE454" s="55"/>
      <c r="EF454" s="55"/>
    </row>
    <row r="455" spans="1:136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5"/>
      <c r="DG455" s="55"/>
      <c r="DH455" s="55"/>
      <c r="DI455" s="55"/>
      <c r="DJ455" s="55"/>
      <c r="DK455" s="55"/>
      <c r="DL455" s="55"/>
      <c r="DM455" s="55"/>
      <c r="DN455" s="55"/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  <c r="EA455" s="55"/>
      <c r="EB455" s="55"/>
      <c r="EC455" s="55"/>
      <c r="ED455" s="55"/>
      <c r="EE455" s="55"/>
      <c r="EF455" s="55"/>
    </row>
    <row r="456" spans="1:136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/>
      <c r="DM456" s="55"/>
      <c r="DN456" s="55"/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  <c r="EB456" s="55"/>
      <c r="EC456" s="55"/>
      <c r="ED456" s="55"/>
      <c r="EE456" s="55"/>
      <c r="EF456" s="55"/>
    </row>
    <row r="457" spans="1:136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/>
      <c r="CW457" s="55"/>
      <c r="CX457" s="55"/>
      <c r="CY457" s="55"/>
      <c r="CZ457" s="55"/>
      <c r="DA457" s="55"/>
      <c r="DB457" s="55"/>
      <c r="DC457" s="55"/>
      <c r="DD457" s="55"/>
      <c r="DE457" s="55"/>
      <c r="DF457" s="55"/>
      <c r="DG457" s="55"/>
      <c r="DH457" s="55"/>
      <c r="DI457" s="55"/>
      <c r="DJ457" s="55"/>
      <c r="DK457" s="55"/>
      <c r="DL457" s="55"/>
      <c r="DM457" s="55"/>
      <c r="DN457" s="55"/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  <c r="EA457" s="55"/>
      <c r="EB457" s="55"/>
      <c r="EC457" s="55"/>
      <c r="ED457" s="55"/>
      <c r="EE457" s="55"/>
      <c r="EF457" s="55"/>
    </row>
    <row r="458" spans="1:136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/>
      <c r="DB458" s="55"/>
      <c r="DC458" s="55"/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  <c r="EB458" s="55"/>
      <c r="EC458" s="55"/>
      <c r="ED458" s="55"/>
      <c r="EE458" s="55"/>
      <c r="EF458" s="55"/>
    </row>
    <row r="459" spans="1:136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/>
      <c r="CY459" s="55"/>
      <c r="CZ459" s="55"/>
      <c r="DA459" s="55"/>
      <c r="DB459" s="55"/>
      <c r="DC459" s="55"/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/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  <c r="EA459" s="55"/>
      <c r="EB459" s="55"/>
      <c r="EC459" s="55"/>
      <c r="ED459" s="55"/>
      <c r="EE459" s="55"/>
      <c r="EF459" s="55"/>
    </row>
    <row r="460" spans="1:136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  <c r="EB460" s="55"/>
      <c r="EC460" s="55"/>
      <c r="ED460" s="55"/>
      <c r="EE460" s="55"/>
      <c r="EF460" s="55"/>
    </row>
    <row r="461" spans="1:136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  <c r="EB461" s="55"/>
      <c r="EC461" s="55"/>
      <c r="ED461" s="55"/>
      <c r="EE461" s="55"/>
      <c r="EF461" s="55"/>
    </row>
    <row r="462" spans="1:136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  <c r="EB462" s="55"/>
      <c r="EC462" s="55"/>
      <c r="ED462" s="55"/>
      <c r="EE462" s="55"/>
      <c r="EF462" s="55"/>
    </row>
    <row r="463" spans="1:136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/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  <c r="EA463" s="55"/>
      <c r="EB463" s="55"/>
      <c r="EC463" s="55"/>
      <c r="ED463" s="55"/>
      <c r="EE463" s="55"/>
      <c r="EF463" s="55"/>
    </row>
    <row r="464" spans="1:136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/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  <c r="EB464" s="55"/>
      <c r="EC464" s="55"/>
      <c r="ED464" s="55"/>
      <c r="EE464" s="55"/>
      <c r="EF464" s="55"/>
    </row>
    <row r="465" spans="1:136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  <c r="EB465" s="55"/>
      <c r="EC465" s="55"/>
      <c r="ED465" s="55"/>
      <c r="EE465" s="55"/>
      <c r="EF465" s="55"/>
    </row>
    <row r="466" spans="1:136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  <c r="ED466" s="55"/>
      <c r="EE466" s="55"/>
      <c r="EF466" s="55"/>
    </row>
    <row r="467" spans="1:136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</row>
    <row r="468" spans="1:136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  <c r="ED468" s="55"/>
      <c r="EE468" s="55"/>
      <c r="EF468" s="55"/>
    </row>
    <row r="469" spans="1:136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D469" s="55"/>
      <c r="EE469" s="55"/>
      <c r="EF469" s="55"/>
    </row>
    <row r="470" spans="1:136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</row>
    <row r="471" spans="1:136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D471" s="55"/>
      <c r="EE471" s="55"/>
      <c r="EF471" s="55"/>
    </row>
    <row r="472" spans="1:136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</row>
    <row r="473" spans="1:136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</row>
    <row r="474" spans="1:136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</row>
    <row r="475" spans="1:136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  <c r="EB475" s="55"/>
      <c r="EC475" s="55"/>
      <c r="ED475" s="55"/>
      <c r="EE475" s="55"/>
      <c r="EF475" s="55"/>
    </row>
    <row r="476" spans="1:136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/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  <c r="EB476" s="55"/>
      <c r="EC476" s="55"/>
      <c r="ED476" s="55"/>
      <c r="EE476" s="55"/>
      <c r="EF476" s="55"/>
    </row>
    <row r="477" spans="1:136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  <c r="EB477" s="55"/>
      <c r="EC477" s="55"/>
      <c r="ED477" s="55"/>
      <c r="EE477" s="55"/>
      <c r="EF477" s="55"/>
    </row>
    <row r="478" spans="1:136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  <c r="EB478" s="55"/>
      <c r="EC478" s="55"/>
      <c r="ED478" s="55"/>
      <c r="EE478" s="55"/>
      <c r="EF478" s="55"/>
    </row>
    <row r="479" spans="1:136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/>
      <c r="CZ479" s="55"/>
      <c r="DA479" s="55"/>
      <c r="DB479" s="55"/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  <c r="EA479" s="55"/>
      <c r="EB479" s="55"/>
      <c r="EC479" s="55"/>
      <c r="ED479" s="55"/>
      <c r="EE479" s="55"/>
      <c r="EF479" s="55"/>
    </row>
    <row r="480" spans="1:136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/>
      <c r="CZ480" s="55"/>
      <c r="DA480" s="55"/>
      <c r="DB480" s="55"/>
      <c r="DC480" s="55"/>
      <c r="DD480" s="55"/>
      <c r="DE480" s="55"/>
      <c r="DF480" s="55"/>
      <c r="DG480" s="55"/>
      <c r="DH480" s="55"/>
      <c r="DI480" s="55"/>
      <c r="DJ480" s="55"/>
      <c r="DK480" s="55"/>
      <c r="DL480" s="55"/>
      <c r="DM480" s="55"/>
      <c r="DN480" s="55"/>
      <c r="DO480" s="55"/>
      <c r="DP480" s="55"/>
      <c r="DQ480" s="55"/>
      <c r="DR480" s="55"/>
      <c r="DS480" s="55"/>
      <c r="DT480" s="55"/>
      <c r="DU480" s="55"/>
      <c r="DV480" s="55"/>
      <c r="DW480" s="55"/>
      <c r="DX480" s="55"/>
      <c r="DY480" s="55"/>
      <c r="DZ480" s="55"/>
      <c r="EA480" s="55"/>
      <c r="EB480" s="55"/>
      <c r="EC480" s="55"/>
      <c r="ED480" s="55"/>
      <c r="EE480" s="55"/>
      <c r="EF480" s="55"/>
    </row>
    <row r="481" spans="1:136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5"/>
      <c r="DG481" s="55"/>
      <c r="DH481" s="55"/>
      <c r="DI481" s="55"/>
      <c r="DJ481" s="55"/>
      <c r="DK481" s="55"/>
      <c r="DL481" s="55"/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  <c r="EA481" s="55"/>
      <c r="EB481" s="55"/>
      <c r="EC481" s="55"/>
      <c r="ED481" s="55"/>
      <c r="EE481" s="55"/>
      <c r="EF481" s="55"/>
    </row>
    <row r="482" spans="1:136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/>
      <c r="CW482" s="55"/>
      <c r="CX482" s="55"/>
      <c r="CY482" s="55"/>
      <c r="CZ482" s="55"/>
      <c r="DA482" s="55"/>
      <c r="DB482" s="55"/>
      <c r="DC482" s="55"/>
      <c r="DD482" s="55"/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  <c r="EB482" s="55"/>
      <c r="EC482" s="55"/>
      <c r="ED482" s="55"/>
      <c r="EE482" s="55"/>
      <c r="EF482" s="55"/>
    </row>
    <row r="483" spans="1:136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/>
      <c r="CW483" s="55"/>
      <c r="CX483" s="55"/>
      <c r="CY483" s="55"/>
      <c r="CZ483" s="55"/>
      <c r="DA483" s="55"/>
      <c r="DB483" s="55"/>
      <c r="DC483" s="55"/>
      <c r="DD483" s="55"/>
      <c r="DE483" s="55"/>
      <c r="DF483" s="55"/>
      <c r="DG483" s="55"/>
      <c r="DH483" s="55"/>
      <c r="DI483" s="55"/>
      <c r="DJ483" s="55"/>
      <c r="DK483" s="55"/>
      <c r="DL483" s="55"/>
      <c r="DM483" s="55"/>
      <c r="DN483" s="55"/>
      <c r="DO483" s="55"/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  <c r="EA483" s="55"/>
      <c r="EB483" s="55"/>
      <c r="EC483" s="55"/>
      <c r="ED483" s="55"/>
      <c r="EE483" s="55"/>
      <c r="EF483" s="55"/>
    </row>
    <row r="484" spans="1:136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/>
      <c r="CZ484" s="55"/>
      <c r="DA484" s="55"/>
      <c r="DB484" s="55"/>
      <c r="DC484" s="55"/>
      <c r="DD484" s="55"/>
      <c r="DE484" s="55"/>
      <c r="DF484" s="55"/>
      <c r="DG484" s="55"/>
      <c r="DH484" s="55"/>
      <c r="DI484" s="55"/>
      <c r="DJ484" s="55"/>
      <c r="DK484" s="55"/>
      <c r="DL484" s="55"/>
      <c r="DM484" s="55"/>
      <c r="DN484" s="55"/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  <c r="EA484" s="55"/>
      <c r="EB484" s="55"/>
      <c r="EC484" s="55"/>
      <c r="ED484" s="55"/>
      <c r="EE484" s="55"/>
      <c r="EF484" s="55"/>
    </row>
    <row r="485" spans="1:136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/>
      <c r="CZ485" s="55"/>
      <c r="DA485" s="55"/>
      <c r="DB485" s="55"/>
      <c r="DC485" s="55"/>
      <c r="DD485" s="55"/>
      <c r="DE485" s="55"/>
      <c r="DF485" s="55"/>
      <c r="DG485" s="55"/>
      <c r="DH485" s="55"/>
      <c r="DI485" s="55"/>
      <c r="DJ485" s="55"/>
      <c r="DK485" s="55"/>
      <c r="DL485" s="55"/>
      <c r="DM485" s="55"/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  <c r="EA485" s="55"/>
      <c r="EB485" s="55"/>
      <c r="EC485" s="55"/>
      <c r="ED485" s="55"/>
      <c r="EE485" s="55"/>
      <c r="EF485" s="55"/>
    </row>
    <row r="486" spans="1:136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  <c r="EB486" s="55"/>
      <c r="EC486" s="55"/>
      <c r="ED486" s="55"/>
      <c r="EE486" s="55"/>
      <c r="EF486" s="55"/>
    </row>
    <row r="487" spans="1:136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/>
      <c r="DB487" s="55"/>
      <c r="DC487" s="55"/>
      <c r="DD487" s="55"/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  <c r="EA487" s="55"/>
      <c r="EB487" s="55"/>
      <c r="EC487" s="55"/>
      <c r="ED487" s="55"/>
      <c r="EE487" s="55"/>
      <c r="EF487" s="55"/>
    </row>
    <row r="488" spans="1:136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/>
      <c r="DB488" s="55"/>
      <c r="DC488" s="55"/>
      <c r="DD488" s="55"/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/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  <c r="EB488" s="55"/>
      <c r="EC488" s="55"/>
      <c r="ED488" s="55"/>
      <c r="EE488" s="55"/>
      <c r="EF488" s="55"/>
    </row>
    <row r="489" spans="1:136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/>
      <c r="DB489" s="55"/>
      <c r="DC489" s="55"/>
      <c r="DD489" s="55"/>
      <c r="DE489" s="55"/>
      <c r="DF489" s="55"/>
      <c r="DG489" s="55"/>
      <c r="DH489" s="55"/>
      <c r="DI489" s="55"/>
      <c r="DJ489" s="55"/>
      <c r="DK489" s="55"/>
      <c r="DL489" s="55"/>
      <c r="DM489" s="55"/>
      <c r="DN489" s="55"/>
      <c r="DO489" s="55"/>
      <c r="DP489" s="55"/>
      <c r="DQ489" s="55"/>
      <c r="DR489" s="55"/>
      <c r="DS489" s="55"/>
      <c r="DT489" s="55"/>
      <c r="DU489" s="55"/>
      <c r="DV489" s="55"/>
      <c r="DW489" s="55"/>
      <c r="DX489" s="55"/>
      <c r="DY489" s="55"/>
      <c r="DZ489" s="55"/>
      <c r="EA489" s="55"/>
      <c r="EB489" s="55"/>
      <c r="EC489" s="55"/>
      <c r="ED489" s="55"/>
      <c r="EE489" s="55"/>
      <c r="EF489" s="55"/>
    </row>
    <row r="490" spans="1:136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/>
      <c r="CY490" s="55"/>
      <c r="CZ490" s="55"/>
      <c r="DA490" s="55"/>
      <c r="DB490" s="55"/>
      <c r="DC490" s="55"/>
      <c r="DD490" s="55"/>
      <c r="DE490" s="55"/>
      <c r="DF490" s="55"/>
      <c r="DG490" s="55"/>
      <c r="DH490" s="55"/>
      <c r="DI490" s="55"/>
      <c r="DJ490" s="55"/>
      <c r="DK490" s="55"/>
      <c r="DL490" s="55"/>
      <c r="DM490" s="55"/>
      <c r="DN490" s="55"/>
      <c r="DO490" s="55"/>
      <c r="DP490" s="55"/>
      <c r="DQ490" s="55"/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  <c r="EB490" s="55"/>
      <c r="EC490" s="55"/>
      <c r="ED490" s="55"/>
      <c r="EE490" s="55"/>
      <c r="EF490" s="55"/>
    </row>
    <row r="491" spans="1:136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  <c r="CU491" s="55"/>
      <c r="CV491" s="55"/>
      <c r="CW491" s="55"/>
      <c r="CX491" s="55"/>
      <c r="CY491" s="55"/>
      <c r="CZ491" s="55"/>
      <c r="DA491" s="55"/>
      <c r="DB491" s="55"/>
      <c r="DC491" s="55"/>
      <c r="DD491" s="55"/>
      <c r="DE491" s="55"/>
      <c r="DF491" s="55"/>
      <c r="DG491" s="55"/>
      <c r="DH491" s="55"/>
      <c r="DI491" s="55"/>
      <c r="DJ491" s="55"/>
      <c r="DK491" s="55"/>
      <c r="DL491" s="55"/>
      <c r="DM491" s="55"/>
      <c r="DN491" s="55"/>
      <c r="DO491" s="55"/>
      <c r="DP491" s="55"/>
      <c r="DQ491" s="55"/>
      <c r="DR491" s="55"/>
      <c r="DS491" s="55"/>
      <c r="DT491" s="55"/>
      <c r="DU491" s="55"/>
      <c r="DV491" s="55"/>
      <c r="DW491" s="55"/>
      <c r="DX491" s="55"/>
      <c r="DY491" s="55"/>
      <c r="DZ491" s="55"/>
      <c r="EA491" s="55"/>
      <c r="EB491" s="55"/>
      <c r="EC491" s="55"/>
      <c r="ED491" s="55"/>
      <c r="EE491" s="55"/>
      <c r="EF491" s="55"/>
    </row>
    <row r="492" spans="1:136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  <c r="CU492" s="55"/>
      <c r="CV492" s="55"/>
      <c r="CW492" s="55"/>
      <c r="CX492" s="55"/>
      <c r="CY492" s="55"/>
      <c r="CZ492" s="55"/>
      <c r="DA492" s="55"/>
      <c r="DB492" s="55"/>
      <c r="DC492" s="55"/>
      <c r="DD492" s="55"/>
      <c r="DE492" s="55"/>
      <c r="DF492" s="55"/>
      <c r="DG492" s="55"/>
      <c r="DH492" s="55"/>
      <c r="DI492" s="55"/>
      <c r="DJ492" s="55"/>
      <c r="DK492" s="55"/>
      <c r="DL492" s="55"/>
      <c r="DM492" s="55"/>
      <c r="DN492" s="55"/>
      <c r="DO492" s="55"/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  <c r="EA492" s="55"/>
      <c r="EB492" s="55"/>
      <c r="EC492" s="55"/>
      <c r="ED492" s="55"/>
      <c r="EE492" s="55"/>
      <c r="EF492" s="55"/>
    </row>
    <row r="493" spans="1:136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/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  <c r="EB493" s="55"/>
      <c r="EC493" s="55"/>
      <c r="ED493" s="55"/>
      <c r="EE493" s="55"/>
      <c r="EF493" s="55"/>
    </row>
    <row r="494" spans="1:136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  <c r="EA494" s="55"/>
      <c r="EB494" s="55"/>
      <c r="EC494" s="55"/>
      <c r="ED494" s="55"/>
      <c r="EE494" s="55"/>
      <c r="EF494" s="55"/>
    </row>
    <row r="495" spans="1:136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/>
      <c r="DB495" s="55"/>
      <c r="DC495" s="55"/>
      <c r="DD495" s="55"/>
      <c r="DE495" s="55"/>
      <c r="DF495" s="55"/>
      <c r="DG495" s="55"/>
      <c r="DH495" s="55"/>
      <c r="DI495" s="55"/>
      <c r="DJ495" s="55"/>
      <c r="DK495" s="55"/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/>
      <c r="DX495" s="55"/>
      <c r="DY495" s="55"/>
      <c r="DZ495" s="55"/>
      <c r="EA495" s="55"/>
      <c r="EB495" s="55"/>
      <c r="EC495" s="55"/>
      <c r="ED495" s="55"/>
      <c r="EE495" s="55"/>
      <c r="EF495" s="55"/>
    </row>
    <row r="496" spans="1:136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  <c r="CU496" s="55"/>
      <c r="CV496" s="55"/>
      <c r="CW496" s="55"/>
      <c r="CX496" s="55"/>
      <c r="CY496" s="55"/>
      <c r="CZ496" s="55"/>
      <c r="DA496" s="55"/>
      <c r="DB496" s="55"/>
      <c r="DC496" s="55"/>
      <c r="DD496" s="55"/>
      <c r="DE496" s="55"/>
      <c r="DF496" s="55"/>
      <c r="DG496" s="55"/>
      <c r="DH496" s="55"/>
      <c r="DI496" s="55"/>
      <c r="DJ496" s="55"/>
      <c r="DK496" s="55"/>
      <c r="DL496" s="55"/>
      <c r="DM496" s="55"/>
      <c r="DN496" s="55"/>
      <c r="DO496" s="55"/>
      <c r="DP496" s="55"/>
      <c r="DQ496" s="55"/>
      <c r="DR496" s="55"/>
      <c r="DS496" s="55"/>
      <c r="DT496" s="55"/>
      <c r="DU496" s="55"/>
      <c r="DV496" s="55"/>
      <c r="DW496" s="55"/>
      <c r="DX496" s="55"/>
      <c r="DY496" s="55"/>
      <c r="DZ496" s="55"/>
      <c r="EA496" s="55"/>
      <c r="EB496" s="55"/>
      <c r="EC496" s="55"/>
      <c r="ED496" s="55"/>
      <c r="EE496" s="55"/>
      <c r="EF496" s="55"/>
    </row>
    <row r="497" spans="1:136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  <c r="CU497" s="55"/>
      <c r="CV497" s="55"/>
      <c r="CW497" s="55"/>
      <c r="CX497" s="55"/>
      <c r="CY497" s="55"/>
      <c r="CZ497" s="55"/>
      <c r="DA497" s="55"/>
      <c r="DB497" s="55"/>
      <c r="DC497" s="55"/>
      <c r="DD497" s="55"/>
      <c r="DE497" s="55"/>
      <c r="DF497" s="55"/>
      <c r="DG497" s="55"/>
      <c r="DH497" s="55"/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/>
      <c r="DY497" s="55"/>
      <c r="DZ497" s="55"/>
      <c r="EA497" s="55"/>
      <c r="EB497" s="55"/>
      <c r="EC497" s="55"/>
      <c r="ED497" s="55"/>
      <c r="EE497" s="55"/>
      <c r="EF497" s="55"/>
    </row>
    <row r="498" spans="1:136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  <c r="EB498" s="55"/>
      <c r="EC498" s="55"/>
      <c r="ED498" s="55"/>
      <c r="EE498" s="55"/>
      <c r="EF498" s="55"/>
    </row>
    <row r="499" spans="1:136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  <c r="EB499" s="55"/>
      <c r="EC499" s="55"/>
      <c r="ED499" s="55"/>
      <c r="EE499" s="55"/>
      <c r="EF499" s="55"/>
    </row>
    <row r="500" spans="1:136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/>
      <c r="CZ500" s="55"/>
      <c r="DA500" s="55"/>
      <c r="DB500" s="55"/>
      <c r="DC500" s="55"/>
      <c r="DD500" s="55"/>
      <c r="DE500" s="55"/>
      <c r="DF500" s="55"/>
      <c r="DG500" s="55"/>
      <c r="DH500" s="55"/>
      <c r="DI500" s="55"/>
      <c r="DJ500" s="55"/>
      <c r="DK500" s="55"/>
      <c r="DL500" s="55"/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  <c r="EA500" s="55"/>
      <c r="EB500" s="55"/>
      <c r="EC500" s="55"/>
      <c r="ED500" s="55"/>
      <c r="EE500" s="55"/>
      <c r="EF500" s="55"/>
    </row>
    <row r="501" spans="1:136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  <c r="EB501" s="55"/>
      <c r="EC501" s="55"/>
      <c r="ED501" s="55"/>
      <c r="EE501" s="55"/>
      <c r="EF501" s="55"/>
    </row>
    <row r="502" spans="1:136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  <c r="EB502" s="55"/>
      <c r="EC502" s="55"/>
      <c r="ED502" s="55"/>
      <c r="EE502" s="55"/>
      <c r="EF502" s="55"/>
    </row>
    <row r="503" spans="1:136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/>
      <c r="DD503" s="55"/>
      <c r="DE503" s="55"/>
      <c r="DF503" s="55"/>
      <c r="DG503" s="55"/>
      <c r="DH503" s="55"/>
      <c r="DI503" s="55"/>
      <c r="DJ503" s="55"/>
      <c r="DK503" s="55"/>
      <c r="DL503" s="55"/>
      <c r="DM503" s="55"/>
      <c r="DN503" s="55"/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/>
      <c r="EA503" s="55"/>
      <c r="EB503" s="55"/>
      <c r="EC503" s="55"/>
      <c r="ED503" s="55"/>
      <c r="EE503" s="55"/>
      <c r="EF503" s="55"/>
    </row>
    <row r="504" spans="1:136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5"/>
      <c r="DG504" s="55"/>
      <c r="DH504" s="55"/>
      <c r="DI504" s="55"/>
      <c r="DJ504" s="55"/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/>
      <c r="EA504" s="55"/>
      <c r="EB504" s="55"/>
      <c r="EC504" s="55"/>
      <c r="ED504" s="55"/>
      <c r="EE504" s="55"/>
      <c r="EF504" s="55"/>
    </row>
    <row r="505" spans="1:136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/>
      <c r="EA505" s="55"/>
      <c r="EB505" s="55"/>
      <c r="EC505" s="55"/>
      <c r="ED505" s="55"/>
      <c r="EE505" s="55"/>
      <c r="EF505" s="55"/>
    </row>
    <row r="506" spans="1:136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  <c r="EB506" s="55"/>
      <c r="EC506" s="55"/>
      <c r="ED506" s="55"/>
      <c r="EE506" s="55"/>
      <c r="EF506" s="55"/>
    </row>
    <row r="507" spans="1:136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  <c r="EB507" s="55"/>
      <c r="EC507" s="55"/>
      <c r="ED507" s="55"/>
      <c r="EE507" s="55"/>
      <c r="EF507" s="55"/>
    </row>
    <row r="508" spans="1:136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/>
      <c r="DB508" s="55"/>
      <c r="DC508" s="55"/>
      <c r="DD508" s="55"/>
      <c r="DE508" s="55"/>
      <c r="DF508" s="55"/>
      <c r="DG508" s="55"/>
      <c r="DH508" s="55"/>
      <c r="DI508" s="55"/>
      <c r="DJ508" s="55"/>
      <c r="DK508" s="55"/>
      <c r="DL508" s="55"/>
      <c r="DM508" s="55"/>
      <c r="DN508" s="55"/>
      <c r="DO508" s="55"/>
      <c r="DP508" s="55"/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  <c r="EA508" s="55"/>
      <c r="EB508" s="55"/>
      <c r="EC508" s="55"/>
      <c r="ED508" s="55"/>
      <c r="EE508" s="55"/>
      <c r="EF508" s="55"/>
    </row>
    <row r="509" spans="1:136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/>
      <c r="DB509" s="55"/>
      <c r="DC509" s="55"/>
      <c r="DD509" s="55"/>
      <c r="DE509" s="55"/>
      <c r="DF509" s="55"/>
      <c r="DG509" s="55"/>
      <c r="DH509" s="55"/>
      <c r="DI509" s="55"/>
      <c r="DJ509" s="55"/>
      <c r="DK509" s="55"/>
      <c r="DL509" s="55"/>
      <c r="DM509" s="55"/>
      <c r="DN509" s="55"/>
      <c r="DO509" s="55"/>
      <c r="DP509" s="55"/>
      <c r="DQ509" s="55"/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  <c r="EB509" s="55"/>
      <c r="EC509" s="55"/>
      <c r="ED509" s="55"/>
      <c r="EE509" s="55"/>
      <c r="EF509" s="55"/>
    </row>
    <row r="510" spans="1:136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/>
      <c r="DY510" s="55"/>
      <c r="DZ510" s="55"/>
      <c r="EA510" s="55"/>
      <c r="EB510" s="55"/>
      <c r="EC510" s="55"/>
      <c r="ED510" s="55"/>
      <c r="EE510" s="55"/>
      <c r="EF510" s="55"/>
    </row>
    <row r="511" spans="1:136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/>
      <c r="DF511" s="55"/>
      <c r="DG511" s="55"/>
      <c r="DH511" s="55"/>
      <c r="DI511" s="55"/>
      <c r="DJ511" s="55"/>
      <c r="DK511" s="55"/>
      <c r="DL511" s="55"/>
      <c r="DM511" s="55"/>
      <c r="DN511" s="55"/>
      <c r="DO511" s="55"/>
      <c r="DP511" s="55"/>
      <c r="DQ511" s="55"/>
      <c r="DR511" s="55"/>
      <c r="DS511" s="55"/>
      <c r="DT511" s="55"/>
      <c r="DU511" s="55"/>
      <c r="DV511" s="55"/>
      <c r="DW511" s="55"/>
      <c r="DX511" s="55"/>
      <c r="DY511" s="55"/>
      <c r="DZ511" s="55"/>
      <c r="EA511" s="55"/>
      <c r="EB511" s="55"/>
      <c r="EC511" s="55"/>
      <c r="ED511" s="55"/>
      <c r="EE511" s="55"/>
      <c r="EF511" s="55"/>
    </row>
    <row r="512" spans="1:136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  <c r="EA512" s="55"/>
      <c r="EB512" s="55"/>
      <c r="EC512" s="55"/>
      <c r="ED512" s="55"/>
      <c r="EE512" s="55"/>
      <c r="EF512" s="55"/>
    </row>
    <row r="513" spans="1:136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  <c r="CU513" s="55"/>
      <c r="CV513" s="55"/>
      <c r="CW513" s="55"/>
      <c r="CX513" s="55"/>
      <c r="CY513" s="55"/>
      <c r="CZ513" s="55"/>
      <c r="DA513" s="55"/>
      <c r="DB513" s="55"/>
      <c r="DC513" s="55"/>
      <c r="DD513" s="55"/>
      <c r="DE513" s="55"/>
      <c r="DF513" s="55"/>
      <c r="DG513" s="55"/>
      <c r="DH513" s="55"/>
      <c r="DI513" s="55"/>
      <c r="DJ513" s="55"/>
      <c r="DK513" s="55"/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/>
      <c r="EA513" s="55"/>
      <c r="EB513" s="55"/>
      <c r="EC513" s="55"/>
      <c r="ED513" s="55"/>
      <c r="EE513" s="55"/>
      <c r="EF513" s="55"/>
    </row>
    <row r="514" spans="1:136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5"/>
      <c r="DG514" s="55"/>
      <c r="DH514" s="55"/>
      <c r="DI514" s="55"/>
      <c r="DJ514" s="55"/>
      <c r="DK514" s="55"/>
      <c r="DL514" s="55"/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  <c r="EB514" s="55"/>
      <c r="EC514" s="55"/>
      <c r="ED514" s="55"/>
      <c r="EE514" s="55"/>
      <c r="EF514" s="55"/>
    </row>
    <row r="515" spans="1:136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  <c r="CU515" s="55"/>
      <c r="CV515" s="55"/>
      <c r="CW515" s="55"/>
      <c r="CX515" s="55"/>
      <c r="CY515" s="55"/>
      <c r="CZ515" s="55"/>
      <c r="DA515" s="55"/>
      <c r="DB515" s="55"/>
      <c r="DC515" s="55"/>
      <c r="DD515" s="55"/>
      <c r="DE515" s="55"/>
      <c r="DF515" s="55"/>
      <c r="DG515" s="55"/>
      <c r="DH515" s="55"/>
      <c r="DI515" s="55"/>
      <c r="DJ515" s="55"/>
      <c r="DK515" s="55"/>
      <c r="DL515" s="55"/>
      <c r="DM515" s="55"/>
      <c r="DN515" s="55"/>
      <c r="DO515" s="55"/>
      <c r="DP515" s="55"/>
      <c r="DQ515" s="55"/>
      <c r="DR515" s="55"/>
      <c r="DS515" s="55"/>
      <c r="DT515" s="55"/>
      <c r="DU515" s="55"/>
      <c r="DV515" s="55"/>
      <c r="DW515" s="55"/>
      <c r="DX515" s="55"/>
      <c r="DY515" s="55"/>
      <c r="DZ515" s="55"/>
      <c r="EA515" s="55"/>
      <c r="EB515" s="55"/>
      <c r="EC515" s="55"/>
      <c r="ED515" s="55"/>
      <c r="EE515" s="55"/>
      <c r="EF515" s="55"/>
    </row>
    <row r="516" spans="1:136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  <c r="CU516" s="55"/>
      <c r="CV516" s="55"/>
      <c r="CW516" s="55"/>
      <c r="CX516" s="55"/>
      <c r="CY516" s="55"/>
      <c r="CZ516" s="55"/>
      <c r="DA516" s="55"/>
      <c r="DB516" s="55"/>
      <c r="DC516" s="55"/>
      <c r="DD516" s="55"/>
      <c r="DE516" s="55"/>
      <c r="DF516" s="55"/>
      <c r="DG516" s="55"/>
      <c r="DH516" s="55"/>
      <c r="DI516" s="55"/>
      <c r="DJ516" s="55"/>
      <c r="DK516" s="55"/>
      <c r="DL516" s="55"/>
      <c r="DM516" s="55"/>
      <c r="DN516" s="55"/>
      <c r="DO516" s="55"/>
      <c r="DP516" s="55"/>
      <c r="DQ516" s="55"/>
      <c r="DR516" s="55"/>
      <c r="DS516" s="55"/>
      <c r="DT516" s="55"/>
      <c r="DU516" s="55"/>
      <c r="DV516" s="55"/>
      <c r="DW516" s="55"/>
      <c r="DX516" s="55"/>
      <c r="DY516" s="55"/>
      <c r="DZ516" s="55"/>
      <c r="EA516" s="55"/>
      <c r="EB516" s="55"/>
      <c r="EC516" s="55"/>
      <c r="ED516" s="55"/>
      <c r="EE516" s="55"/>
      <c r="EF516" s="55"/>
    </row>
    <row r="517" spans="1:136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/>
      <c r="CW517" s="55"/>
      <c r="CX517" s="55"/>
      <c r="CY517" s="55"/>
      <c r="CZ517" s="55"/>
      <c r="DA517" s="55"/>
      <c r="DB517" s="55"/>
      <c r="DC517" s="55"/>
      <c r="DD517" s="55"/>
      <c r="DE517" s="55"/>
      <c r="DF517" s="55"/>
      <c r="DG517" s="55"/>
      <c r="DH517" s="55"/>
      <c r="DI517" s="55"/>
      <c r="DJ517" s="55"/>
      <c r="DK517" s="55"/>
      <c r="DL517" s="55"/>
      <c r="DM517" s="55"/>
      <c r="DN517" s="55"/>
      <c r="DO517" s="55"/>
      <c r="DP517" s="55"/>
      <c r="DQ517" s="55"/>
      <c r="DR517" s="55"/>
      <c r="DS517" s="55"/>
      <c r="DT517" s="55"/>
      <c r="DU517" s="55"/>
      <c r="DV517" s="55"/>
      <c r="DW517" s="55"/>
      <c r="DX517" s="55"/>
      <c r="DY517" s="55"/>
      <c r="DZ517" s="55"/>
      <c r="EA517" s="55"/>
      <c r="EB517" s="55"/>
      <c r="EC517" s="55"/>
      <c r="ED517" s="55"/>
      <c r="EE517" s="55"/>
      <c r="EF517" s="55"/>
    </row>
    <row r="518" spans="1:136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  <c r="EA518" s="55"/>
      <c r="EB518" s="55"/>
      <c r="EC518" s="55"/>
      <c r="ED518" s="55"/>
      <c r="EE518" s="55"/>
      <c r="EF518" s="55"/>
    </row>
    <row r="519" spans="1:136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55"/>
      <c r="DM519" s="55"/>
      <c r="DN519" s="55"/>
      <c r="DO519" s="55"/>
      <c r="DP519" s="55"/>
      <c r="DQ519" s="55"/>
      <c r="DR519" s="55"/>
      <c r="DS519" s="55"/>
      <c r="DT519" s="55"/>
      <c r="DU519" s="55"/>
      <c r="DV519" s="55"/>
      <c r="DW519" s="55"/>
      <c r="DX519" s="55"/>
      <c r="DY519" s="55"/>
      <c r="DZ519" s="55"/>
      <c r="EA519" s="55"/>
      <c r="EB519" s="55"/>
      <c r="EC519" s="55"/>
      <c r="ED519" s="55"/>
      <c r="EE519" s="55"/>
      <c r="EF519" s="55"/>
    </row>
    <row r="520" spans="1:136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  <c r="EA520" s="55"/>
      <c r="EB520" s="55"/>
      <c r="EC520" s="55"/>
      <c r="ED520" s="55"/>
      <c r="EE520" s="55"/>
      <c r="EF520" s="55"/>
    </row>
    <row r="521" spans="1:136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  <c r="ED521" s="55"/>
      <c r="EE521" s="55"/>
      <c r="EF521" s="55"/>
    </row>
    <row r="522" spans="1:136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</row>
    <row r="523" spans="1:136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D523" s="55"/>
      <c r="EE523" s="55"/>
      <c r="EF523" s="55"/>
    </row>
    <row r="524" spans="1:136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</row>
    <row r="525" spans="1:136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</row>
    <row r="526" spans="1:136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  <c r="ED526" s="55"/>
      <c r="EE526" s="55"/>
      <c r="EF526" s="55"/>
    </row>
    <row r="527" spans="1:136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55"/>
      <c r="EC527" s="55"/>
      <c r="ED527" s="55"/>
      <c r="EE527" s="55"/>
      <c r="EF527" s="55"/>
    </row>
    <row r="528" spans="1:136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  <c r="ED528" s="55"/>
      <c r="EE528" s="55"/>
      <c r="EF528" s="55"/>
    </row>
    <row r="529" spans="1:136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/>
      <c r="CZ529" s="55"/>
      <c r="DA529" s="55"/>
      <c r="DB529" s="55"/>
      <c r="DC529" s="55"/>
      <c r="DD529" s="55"/>
      <c r="DE529" s="55"/>
      <c r="DF529" s="55"/>
      <c r="DG529" s="55"/>
      <c r="DH529" s="55"/>
      <c r="DI529" s="55"/>
      <c r="DJ529" s="55"/>
      <c r="DK529" s="55"/>
      <c r="DL529" s="55"/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  <c r="EA529" s="55"/>
      <c r="EB529" s="55"/>
      <c r="EC529" s="55"/>
      <c r="ED529" s="55"/>
      <c r="EE529" s="55"/>
      <c r="EF529" s="55"/>
    </row>
    <row r="530" spans="1:136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  <c r="ED530" s="55"/>
      <c r="EE530" s="55"/>
      <c r="EF530" s="55"/>
    </row>
    <row r="531" spans="1:136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  <c r="ED531" s="55"/>
      <c r="EE531" s="55"/>
      <c r="EF531" s="55"/>
    </row>
    <row r="532" spans="1:136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55"/>
      <c r="EC532" s="55"/>
      <c r="ED532" s="55"/>
      <c r="EE532" s="55"/>
      <c r="EF532" s="55"/>
    </row>
    <row r="533" spans="1:136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  <c r="EB533" s="55"/>
      <c r="EC533" s="55"/>
      <c r="ED533" s="55"/>
      <c r="EE533" s="55"/>
      <c r="EF533" s="55"/>
    </row>
    <row r="534" spans="1:136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/>
      <c r="DD534" s="55"/>
      <c r="DE534" s="55"/>
      <c r="DF534" s="55"/>
      <c r="DG534" s="55"/>
      <c r="DH534" s="55"/>
      <c r="DI534" s="55"/>
      <c r="DJ534" s="55"/>
      <c r="DK534" s="55"/>
      <c r="DL534" s="55"/>
      <c r="DM534" s="55"/>
      <c r="DN534" s="55"/>
      <c r="DO534" s="55"/>
      <c r="DP534" s="55"/>
      <c r="DQ534" s="55"/>
      <c r="DR534" s="55"/>
      <c r="DS534" s="55"/>
      <c r="DT534" s="55"/>
      <c r="DU534" s="55"/>
      <c r="DV534" s="55"/>
      <c r="DW534" s="55"/>
      <c r="DX534" s="55"/>
      <c r="DY534" s="55"/>
      <c r="DZ534" s="55"/>
      <c r="EA534" s="55"/>
      <c r="EB534" s="55"/>
      <c r="EC534" s="55"/>
      <c r="ED534" s="55"/>
      <c r="EE534" s="55"/>
      <c r="EF534" s="55"/>
    </row>
    <row r="535" spans="1:136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/>
      <c r="CZ535" s="55"/>
      <c r="DA535" s="55"/>
      <c r="DB535" s="55"/>
      <c r="DC535" s="55"/>
      <c r="DD535" s="55"/>
      <c r="DE535" s="55"/>
      <c r="DF535" s="55"/>
      <c r="DG535" s="55"/>
      <c r="DH535" s="55"/>
      <c r="DI535" s="55"/>
      <c r="DJ535" s="55"/>
      <c r="DK535" s="55"/>
      <c r="DL535" s="55"/>
      <c r="DM535" s="55"/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  <c r="EB535" s="55"/>
      <c r="EC535" s="55"/>
      <c r="ED535" s="55"/>
      <c r="EE535" s="55"/>
      <c r="EF535" s="55"/>
    </row>
    <row r="536" spans="1:136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/>
      <c r="CZ536" s="55"/>
      <c r="DA536" s="55"/>
      <c r="DB536" s="55"/>
      <c r="DC536" s="55"/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/>
      <c r="DR536" s="55"/>
      <c r="DS536" s="55"/>
      <c r="DT536" s="55"/>
      <c r="DU536" s="55"/>
      <c r="DV536" s="55"/>
      <c r="DW536" s="55"/>
      <c r="DX536" s="55"/>
      <c r="DY536" s="55"/>
      <c r="DZ536" s="55"/>
      <c r="EA536" s="55"/>
      <c r="EB536" s="55"/>
      <c r="EC536" s="55"/>
      <c r="ED536" s="55"/>
      <c r="EE536" s="55"/>
      <c r="EF536" s="55"/>
    </row>
    <row r="537" spans="1:136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/>
      <c r="CZ537" s="55"/>
      <c r="DA537" s="55"/>
      <c r="DB537" s="55"/>
      <c r="DC537" s="55"/>
      <c r="DD537" s="55"/>
      <c r="DE537" s="55"/>
      <c r="DF537" s="55"/>
      <c r="DG537" s="55"/>
      <c r="DH537" s="55"/>
      <c r="DI537" s="55"/>
      <c r="DJ537" s="55"/>
      <c r="DK537" s="55"/>
      <c r="DL537" s="55"/>
      <c r="DM537" s="55"/>
      <c r="DN537" s="55"/>
      <c r="DO537" s="55"/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  <c r="EA537" s="55"/>
      <c r="EB537" s="55"/>
      <c r="EC537" s="55"/>
      <c r="ED537" s="55"/>
      <c r="EE537" s="55"/>
      <c r="EF537" s="55"/>
    </row>
    <row r="538" spans="1:136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  <c r="ED538" s="55"/>
      <c r="EE538" s="55"/>
      <c r="EF538" s="55"/>
    </row>
    <row r="539" spans="1:136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  <c r="EA539" s="55"/>
      <c r="EB539" s="55"/>
      <c r="EC539" s="55"/>
      <c r="ED539" s="55"/>
      <c r="EE539" s="55"/>
      <c r="EF539" s="55"/>
    </row>
    <row r="540" spans="1:136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/>
      <c r="DB540" s="55"/>
      <c r="DC540" s="55"/>
      <c r="DD540" s="55"/>
      <c r="DE540" s="55"/>
      <c r="DF540" s="55"/>
      <c r="DG540" s="55"/>
      <c r="DH540" s="55"/>
      <c r="DI540" s="55"/>
      <c r="DJ540" s="55"/>
      <c r="DK540" s="55"/>
      <c r="DL540" s="55"/>
      <c r="DM540" s="55"/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  <c r="EA540" s="55"/>
      <c r="EB540" s="55"/>
      <c r="EC540" s="55"/>
      <c r="ED540" s="55"/>
      <c r="EE540" s="55"/>
      <c r="EF540" s="55"/>
    </row>
    <row r="541" spans="1:136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/>
      <c r="DB541" s="55"/>
      <c r="DC541" s="55"/>
      <c r="DD541" s="55"/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  <c r="EA541" s="55"/>
      <c r="EB541" s="55"/>
      <c r="EC541" s="55"/>
      <c r="ED541" s="55"/>
      <c r="EE541" s="55"/>
      <c r="EF541" s="55"/>
    </row>
    <row r="542" spans="1:136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  <c r="EB542" s="55"/>
      <c r="EC542" s="55"/>
      <c r="ED542" s="55"/>
      <c r="EE542" s="55"/>
      <c r="EF542" s="55"/>
    </row>
    <row r="543" spans="1:136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/>
      <c r="CZ543" s="55"/>
      <c r="DA543" s="55"/>
      <c r="DB543" s="55"/>
      <c r="DC543" s="55"/>
      <c r="DD543" s="55"/>
      <c r="DE543" s="55"/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  <c r="EB543" s="55"/>
      <c r="EC543" s="55"/>
      <c r="ED543" s="55"/>
      <c r="EE543" s="55"/>
      <c r="EF543" s="55"/>
    </row>
    <row r="544" spans="1:136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/>
      <c r="CZ544" s="55"/>
      <c r="DA544" s="55"/>
      <c r="DB544" s="55"/>
      <c r="DC544" s="55"/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  <c r="EB544" s="55"/>
      <c r="EC544" s="55"/>
      <c r="ED544" s="55"/>
      <c r="EE544" s="55"/>
      <c r="EF544" s="55"/>
    </row>
    <row r="545" spans="1:136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/>
      <c r="CW545" s="55"/>
      <c r="CX545" s="55"/>
      <c r="CY545" s="55"/>
      <c r="CZ545" s="55"/>
      <c r="DA545" s="55"/>
      <c r="DB545" s="55"/>
      <c r="DC545" s="55"/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  <c r="EB545" s="55"/>
      <c r="EC545" s="55"/>
      <c r="ED545" s="55"/>
      <c r="EE545" s="55"/>
      <c r="EF545" s="55"/>
    </row>
    <row r="546" spans="1:136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/>
      <c r="DB546" s="55"/>
      <c r="DC546" s="55"/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  <c r="EB546" s="55"/>
      <c r="EC546" s="55"/>
      <c r="ED546" s="55"/>
      <c r="EE546" s="55"/>
      <c r="EF546" s="55"/>
    </row>
    <row r="547" spans="1:136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/>
      <c r="DB547" s="55"/>
      <c r="DC547" s="55"/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  <c r="EB547" s="55"/>
      <c r="EC547" s="55"/>
      <c r="ED547" s="55"/>
      <c r="EE547" s="55"/>
      <c r="EF547" s="55"/>
    </row>
    <row r="548" spans="1:136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  <c r="CU548" s="55"/>
      <c r="CV548" s="55"/>
      <c r="CW548" s="55"/>
      <c r="CX548" s="55"/>
      <c r="CY548" s="55"/>
      <c r="CZ548" s="55"/>
      <c r="DA548" s="55"/>
      <c r="DB548" s="55"/>
      <c r="DC548" s="55"/>
      <c r="DD548" s="55"/>
      <c r="DE548" s="55"/>
      <c r="DF548" s="55"/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/>
      <c r="DX548" s="55"/>
      <c r="DY548" s="55"/>
      <c r="DZ548" s="55"/>
      <c r="EA548" s="55"/>
      <c r="EB548" s="55"/>
      <c r="EC548" s="55"/>
      <c r="ED548" s="55"/>
      <c r="EE548" s="55"/>
      <c r="EF548" s="55"/>
    </row>
    <row r="549" spans="1:136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  <c r="EB549" s="55"/>
      <c r="EC549" s="55"/>
      <c r="ED549" s="55"/>
      <c r="EE549" s="55"/>
      <c r="EF549" s="55"/>
    </row>
    <row r="550" spans="1:136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  <c r="EA550" s="55"/>
      <c r="EB550" s="55"/>
      <c r="EC550" s="55"/>
      <c r="ED550" s="55"/>
      <c r="EE550" s="55"/>
      <c r="EF550" s="55"/>
    </row>
    <row r="551" spans="1:136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  <c r="EB551" s="55"/>
      <c r="EC551" s="55"/>
      <c r="ED551" s="55"/>
      <c r="EE551" s="55"/>
      <c r="EF551" s="55"/>
    </row>
    <row r="552" spans="1:136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  <c r="CU552" s="55"/>
      <c r="CV552" s="55"/>
      <c r="CW552" s="55"/>
      <c r="CX552" s="55"/>
      <c r="CY552" s="55"/>
      <c r="CZ552" s="55"/>
      <c r="DA552" s="55"/>
      <c r="DB552" s="55"/>
      <c r="DC552" s="55"/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  <c r="EA552" s="55"/>
      <c r="EB552" s="55"/>
      <c r="EC552" s="55"/>
      <c r="ED552" s="55"/>
      <c r="EE552" s="55"/>
      <c r="EF552" s="55"/>
    </row>
    <row r="553" spans="1:136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  <c r="CU553" s="55"/>
      <c r="CV553" s="55"/>
      <c r="CW553" s="55"/>
      <c r="CX553" s="55"/>
      <c r="CY553" s="55"/>
      <c r="CZ553" s="55"/>
      <c r="DA553" s="55"/>
      <c r="DB553" s="55"/>
      <c r="DC553" s="55"/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  <c r="EA553" s="55"/>
      <c r="EB553" s="55"/>
      <c r="EC553" s="55"/>
      <c r="ED553" s="55"/>
      <c r="EE553" s="55"/>
      <c r="EF553" s="55"/>
    </row>
    <row r="554" spans="1:136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  <c r="CU554" s="55"/>
      <c r="CV554" s="55"/>
      <c r="CW554" s="55"/>
      <c r="CX554" s="55"/>
      <c r="CY554" s="55"/>
      <c r="CZ554" s="55"/>
      <c r="DA554" s="55"/>
      <c r="DB554" s="55"/>
      <c r="DC554" s="55"/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  <c r="EB554" s="55"/>
      <c r="EC554" s="55"/>
      <c r="ED554" s="55"/>
      <c r="EE554" s="55"/>
      <c r="EF554" s="55"/>
    </row>
    <row r="555" spans="1:136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  <c r="CU555" s="55"/>
      <c r="CV555" s="55"/>
      <c r="CW555" s="55"/>
      <c r="CX555" s="55"/>
      <c r="CY555" s="55"/>
      <c r="CZ555" s="55"/>
      <c r="DA555" s="55"/>
      <c r="DB555" s="55"/>
      <c r="DC555" s="55"/>
      <c r="DD555" s="55"/>
      <c r="DE555" s="55"/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  <c r="EB555" s="55"/>
      <c r="EC555" s="55"/>
      <c r="ED555" s="55"/>
      <c r="EE555" s="55"/>
      <c r="EF555" s="55"/>
    </row>
    <row r="556" spans="1:136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  <c r="CU556" s="55"/>
      <c r="CV556" s="55"/>
      <c r="CW556" s="55"/>
      <c r="CX556" s="55"/>
      <c r="CY556" s="55"/>
      <c r="CZ556" s="55"/>
      <c r="DA556" s="55"/>
      <c r="DB556" s="55"/>
      <c r="DC556" s="55"/>
      <c r="DD556" s="55"/>
      <c r="DE556" s="55"/>
      <c r="DF556" s="55"/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/>
      <c r="DY556" s="55"/>
      <c r="DZ556" s="55"/>
      <c r="EA556" s="55"/>
      <c r="EB556" s="55"/>
      <c r="EC556" s="55"/>
      <c r="ED556" s="55"/>
      <c r="EE556" s="55"/>
      <c r="EF556" s="55"/>
    </row>
    <row r="557" spans="1:136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/>
      <c r="CZ557" s="55"/>
      <c r="DA557" s="55"/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  <c r="EB557" s="55"/>
      <c r="EC557" s="55"/>
      <c r="ED557" s="55"/>
      <c r="EE557" s="55"/>
      <c r="EF557" s="55"/>
    </row>
    <row r="558" spans="1:136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  <c r="EA558" s="55"/>
      <c r="EB558" s="55"/>
      <c r="EC558" s="55"/>
      <c r="ED558" s="55"/>
      <c r="EE558" s="55"/>
      <c r="EF558" s="55"/>
    </row>
    <row r="559" spans="1:136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/>
      <c r="DB559" s="55"/>
      <c r="DC559" s="55"/>
      <c r="DD559" s="55"/>
      <c r="DE559" s="55"/>
      <c r="DF559" s="55"/>
      <c r="DG559" s="55"/>
      <c r="DH559" s="55"/>
      <c r="DI559" s="55"/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  <c r="EA559" s="55"/>
      <c r="EB559" s="55"/>
      <c r="EC559" s="55"/>
      <c r="ED559" s="55"/>
      <c r="EE559" s="55"/>
      <c r="EF559" s="55"/>
    </row>
    <row r="560" spans="1:136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  <c r="EB560" s="55"/>
      <c r="EC560" s="55"/>
      <c r="ED560" s="55"/>
      <c r="EE560" s="55"/>
      <c r="EF560" s="5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1"/>
  <sheetViews>
    <sheetView workbookViewId="0">
      <selection activeCell="B3" sqref="B3"/>
    </sheetView>
  </sheetViews>
  <sheetFormatPr baseColWidth="10" defaultColWidth="11.42578125" defaultRowHeight="15" x14ac:dyDescent="0.25"/>
  <cols>
    <col min="4" max="4" width="11.85546875" customWidth="1"/>
    <col min="7" max="7" width="13.5703125" bestFit="1" customWidth="1"/>
  </cols>
  <sheetData>
    <row r="1" spans="1:77" x14ac:dyDescent="0.25">
      <c r="A1" s="2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6.5" thickTop="1" thickBot="1" x14ac:dyDescent="0.3">
      <c r="A3" s="1"/>
      <c r="B3" s="1"/>
      <c r="C3" s="1"/>
      <c r="D3" s="60" t="s">
        <v>116</v>
      </c>
      <c r="E3" s="68" t="s">
        <v>117</v>
      </c>
      <c r="F3" s="68"/>
      <c r="G3" s="60" t="s">
        <v>118</v>
      </c>
      <c r="H3" s="60" t="s">
        <v>119</v>
      </c>
      <c r="I3" s="1"/>
      <c r="J3" s="69" t="s">
        <v>120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6.5" thickTop="1" thickBot="1" x14ac:dyDescent="0.3">
      <c r="A4" s="1" t="s">
        <v>121</v>
      </c>
      <c r="B4" s="1"/>
      <c r="C4" s="1"/>
      <c r="D4" s="60" t="s">
        <v>122</v>
      </c>
      <c r="E4" s="70"/>
      <c r="F4" s="71"/>
      <c r="G4" s="72">
        <f>'Ej 8'!C4</f>
        <v>74666.8888066605</v>
      </c>
      <c r="H4" s="60">
        <f>'Ej 8'!C7</f>
        <v>83864</v>
      </c>
      <c r="I4" s="73" t="s">
        <v>85</v>
      </c>
      <c r="J4" s="1" t="s">
        <v>123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6.5" thickTop="1" thickBot="1" x14ac:dyDescent="0.3">
      <c r="A5" s="1" t="s">
        <v>124</v>
      </c>
      <c r="B5" s="1"/>
      <c r="C5" s="1"/>
      <c r="D5" s="60" t="s">
        <v>122</v>
      </c>
      <c r="E5" s="70"/>
      <c r="F5" s="71"/>
      <c r="G5" s="72">
        <f>'Ej 7'!D11</f>
        <v>446.08510638297878</v>
      </c>
      <c r="H5" s="72">
        <f>G5</f>
        <v>446.08510638297878</v>
      </c>
      <c r="I5" s="1"/>
      <c r="J5" s="1" t="s">
        <v>125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6.5" thickTop="1" thickBot="1" x14ac:dyDescent="0.3">
      <c r="A6" s="1" t="s">
        <v>126</v>
      </c>
      <c r="B6" s="1"/>
      <c r="C6" s="1"/>
      <c r="D6" s="60" t="s">
        <v>122</v>
      </c>
      <c r="E6" s="70"/>
      <c r="F6" s="71"/>
      <c r="G6" s="72">
        <f>'Ej 6'!F19</f>
        <v>75112.973913043475</v>
      </c>
      <c r="H6" s="72">
        <f>'Ej 6'!F20</f>
        <v>83864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6.5" thickTop="1" thickBot="1" x14ac:dyDescent="0.3">
      <c r="A7" s="1" t="s">
        <v>127</v>
      </c>
      <c r="B7" s="1"/>
      <c r="C7" s="1"/>
      <c r="D7" s="60" t="s">
        <v>128</v>
      </c>
      <c r="E7" s="70"/>
      <c r="F7" s="71"/>
      <c r="G7" s="74">
        <f>'Ej9'!I40</f>
        <v>1417.3351456</v>
      </c>
      <c r="H7" s="74">
        <f>'Ej9'!G65</f>
        <v>1540.58168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6.5" thickTop="1" thickBot="1" x14ac:dyDescent="0.3">
      <c r="A8" s="1" t="s">
        <v>129</v>
      </c>
      <c r="B8" s="1"/>
      <c r="C8" s="1"/>
      <c r="D8" s="60" t="s">
        <v>128</v>
      </c>
      <c r="E8" s="70"/>
      <c r="F8" s="71"/>
      <c r="G8" s="74">
        <f>'Ej9'!D49</f>
        <v>358.15994757446805</v>
      </c>
      <c r="H8" s="74">
        <f>G8</f>
        <v>358.15994757446805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6.5" thickTop="1" thickBot="1" x14ac:dyDescent="0.3">
      <c r="A9" s="1" t="s">
        <v>130</v>
      </c>
      <c r="B9" s="1"/>
      <c r="C9" s="1"/>
      <c r="D9" s="60" t="s">
        <v>128</v>
      </c>
      <c r="E9" s="70"/>
      <c r="F9" s="71"/>
      <c r="G9" s="74">
        <f>'Ej9'!E57</f>
        <v>12959.816908826642</v>
      </c>
      <c r="H9" s="74">
        <f>'Ej9'!C65</f>
        <v>14027.931279999999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6.5" thickTop="1" thickBot="1" x14ac:dyDescent="0.3">
      <c r="A10" s="1" t="s">
        <v>131</v>
      </c>
      <c r="B10" s="1"/>
      <c r="C10" s="1"/>
      <c r="D10" s="60" t="s">
        <v>128</v>
      </c>
      <c r="E10" s="75">
        <f>E11</f>
        <v>1032</v>
      </c>
      <c r="F10" s="76"/>
      <c r="G10" s="74">
        <f>'Ej 10'!C20</f>
        <v>1778.8951113043479</v>
      </c>
      <c r="H10" s="74">
        <f>G10</f>
        <v>1778.8951113043479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6.5" thickTop="1" thickBot="1" x14ac:dyDescent="0.3">
      <c r="A11" s="1" t="s">
        <v>132</v>
      </c>
      <c r="B11" s="1"/>
      <c r="C11" s="1"/>
      <c r="D11" s="60" t="s">
        <v>128</v>
      </c>
      <c r="E11" s="75">
        <v>1032</v>
      </c>
      <c r="F11" s="76"/>
      <c r="G11" s="74">
        <f>G9+G10-E10</f>
        <v>13706.71202013099</v>
      </c>
      <c r="H11" s="74">
        <f>H9</f>
        <v>14027.931279999999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15.75" thickTop="1" x14ac:dyDescent="0.25">
      <c r="A12" s="1"/>
      <c r="B12" s="1"/>
      <c r="C12" s="1"/>
      <c r="D12" s="77"/>
      <c r="E12" s="77"/>
      <c r="F12" s="77"/>
      <c r="G12" s="77"/>
      <c r="H12" s="7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15.75" thickBot="1" x14ac:dyDescent="0.3">
      <c r="A13" s="1"/>
      <c r="B13" s="1"/>
      <c r="C13" s="1"/>
      <c r="D13" s="77"/>
      <c r="E13" s="77"/>
      <c r="F13" s="77"/>
      <c r="G13" s="77"/>
      <c r="H13" s="7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6.5" thickTop="1" thickBot="1" x14ac:dyDescent="0.3">
      <c r="A14" s="1" t="s">
        <v>133</v>
      </c>
      <c r="B14" s="1"/>
      <c r="C14" s="1"/>
      <c r="F14" s="77"/>
      <c r="G14" s="77"/>
      <c r="H14" s="1"/>
      <c r="I14" s="1"/>
      <c r="L14" s="78">
        <f>'Ej9'!J21+'Ej 11'!J21/2</f>
        <v>1013.3659038608694</v>
      </c>
      <c r="M14" s="7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6.5" thickTop="1" thickBot="1" x14ac:dyDescent="0.3">
      <c r="A15" s="1" t="s">
        <v>134</v>
      </c>
      <c r="B15" s="1"/>
      <c r="C15" s="1"/>
      <c r="D15" s="77">
        <v>24</v>
      </c>
      <c r="E15" s="79" t="s">
        <v>135</v>
      </c>
      <c r="F15" s="77"/>
      <c r="G15" s="75" t="s">
        <v>136</v>
      </c>
      <c r="H15" s="7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15.75" thickTop="1" x14ac:dyDescent="0.25">
      <c r="A16" s="1"/>
      <c r="B16" s="1"/>
      <c r="C16" s="1"/>
      <c r="D16" s="77"/>
      <c r="E16" s="77"/>
      <c r="F16" s="77"/>
      <c r="G16" s="77"/>
      <c r="H16" s="7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x14ac:dyDescent="0.25">
      <c r="A17" s="1"/>
      <c r="B17" s="1"/>
      <c r="C17" s="1"/>
      <c r="D17" s="77"/>
      <c r="E17" s="77"/>
      <c r="F17" s="77"/>
      <c r="G17" s="77"/>
      <c r="H17" s="7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5">
      <c r="A18" s="1"/>
      <c r="B18" s="1"/>
      <c r="C18" s="1"/>
      <c r="D18" s="77"/>
      <c r="E18" s="77"/>
      <c r="F18" s="77"/>
      <c r="G18" s="77"/>
      <c r="H18" s="7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5">
      <c r="A19" s="1"/>
      <c r="B19" s="1"/>
      <c r="C19" s="1"/>
      <c r="D19" s="77"/>
      <c r="E19" s="77"/>
      <c r="F19" s="77"/>
      <c r="G19" s="77"/>
      <c r="H19" s="7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1"/>
      <c r="B20" s="1"/>
      <c r="C20" s="1"/>
      <c r="D20" s="77"/>
      <c r="E20" s="77"/>
      <c r="F20" s="77"/>
      <c r="G20" s="77"/>
      <c r="H20" s="7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"/>
      <c r="B21" s="1"/>
      <c r="C21" s="1"/>
      <c r="D21" s="77"/>
      <c r="E21" s="77"/>
      <c r="F21" s="77"/>
      <c r="G21" s="77"/>
      <c r="H21" s="7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</sheetData>
  <mergeCells count="5">
    <mergeCell ref="E3:F3"/>
    <mergeCell ref="E10:F10"/>
    <mergeCell ref="E11:F11"/>
    <mergeCell ref="L14:M14"/>
    <mergeCell ref="G15:H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 6</vt:lpstr>
      <vt:lpstr>Ej 7</vt:lpstr>
      <vt:lpstr>Ej 8</vt:lpstr>
      <vt:lpstr>Ej9</vt:lpstr>
      <vt:lpstr>Ej 10</vt:lpstr>
      <vt:lpstr>Ej 11</vt:lpstr>
    </vt:vector>
  </TitlesOfParts>
  <Company>UTN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2017-07-01T00:36:45Z</dcterms:created>
  <dcterms:modified xsi:type="dcterms:W3CDTF">2017-07-01T00:37:01Z</dcterms:modified>
</cp:coreProperties>
</file>