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640BC121-BEC4-4461-B883-D48657547CBA}" xr6:coauthVersionLast="34" xr6:coauthVersionMax="34" xr10:uidLastSave="{00000000-0000-0000-0000-000000000000}"/>
  <bookViews>
    <workbookView xWindow="0" yWindow="0" windowWidth="20490" windowHeight="7545" tabRatio="929" activeTab="6" xr2:uid="{00000000-000D-0000-FFFF-FFFF00000000}"/>
  </bookViews>
  <sheets>
    <sheet name="Ejercicios 1 - 2" sheetId="13" r:id="rId1"/>
    <sheet name="Capacidades teorica x máqui" sheetId="14" r:id="rId2"/>
    <sheet name="Ejercicio 3" sheetId="15" r:id="rId3"/>
    <sheet name="Ejercicio 4" sheetId="16" r:id="rId4"/>
    <sheet name="Ejercicio 5" sheetId="18" r:id="rId5"/>
    <sheet name="Ejercicio 6" sheetId="19" r:id="rId6"/>
    <sheet name="Ejercicio 7" sheetId="20" r:id="rId7"/>
    <sheet name="Ejercicio 8" sheetId="21" r:id="rId8"/>
    <sheet name="Ejercicio 9" sheetId="22" r:id="rId9"/>
    <sheet name="Ejercicio 10" sheetId="23" r:id="rId10"/>
    <sheet name="Ejercicio 11" sheetId="24" r:id="rId11"/>
    <sheet name="Cronograma de Ejecución" sheetId="12" r:id="rId12"/>
  </sheets>
  <calcPr calcId="179017"/>
</workbook>
</file>

<file path=xl/calcChain.xml><?xml version="1.0" encoding="utf-8"?>
<calcChain xmlns="http://schemas.openxmlformats.org/spreadsheetml/2006/main">
  <c r="C18" i="15" l="1"/>
  <c r="C17" i="15"/>
  <c r="C16" i="15"/>
  <c r="C15" i="15"/>
  <c r="C14" i="15"/>
  <c r="C9" i="15"/>
  <c r="C8" i="15"/>
  <c r="C7" i="15"/>
  <c r="C6" i="15"/>
  <c r="C5" i="15"/>
  <c r="D2" i="24"/>
  <c r="B18" i="24"/>
  <c r="B14" i="24"/>
  <c r="B10" i="24"/>
  <c r="B6" i="24"/>
  <c r="B2" i="24"/>
  <c r="B115" i="22"/>
  <c r="C115" i="22" s="1"/>
  <c r="B116" i="22"/>
  <c r="C116" i="22" s="1"/>
  <c r="B117" i="22"/>
  <c r="C117" i="22" s="1"/>
  <c r="B118" i="22"/>
  <c r="C118" i="22"/>
  <c r="D118" i="22"/>
  <c r="E118" i="22"/>
  <c r="B119" i="22"/>
  <c r="C119" i="22" s="1"/>
  <c r="B120" i="22"/>
  <c r="C120" i="22" s="1"/>
  <c r="D120" i="22"/>
  <c r="E120" i="22"/>
  <c r="B122" i="22"/>
  <c r="B132" i="22"/>
  <c r="E132" i="22" s="1"/>
  <c r="D132" i="22"/>
  <c r="B133" i="22"/>
  <c r="C133" i="22" s="1"/>
  <c r="B135" i="22"/>
  <c r="B144" i="22"/>
  <c r="C144" i="22" s="1"/>
  <c r="E144" i="22"/>
  <c r="B145" i="22"/>
  <c r="D145" i="22" s="1"/>
  <c r="C145" i="22"/>
  <c r="B147" i="22"/>
  <c r="B155" i="22"/>
  <c r="C155" i="22" s="1"/>
  <c r="B156" i="22"/>
  <c r="C156" i="22" s="1"/>
  <c r="D156" i="22"/>
  <c r="E156" i="22"/>
  <c r="B158" i="22"/>
  <c r="B14" i="23"/>
  <c r="B13" i="23"/>
  <c r="B12" i="23"/>
  <c r="B11" i="23"/>
  <c r="B10" i="23"/>
  <c r="B9" i="23"/>
  <c r="B8" i="23"/>
  <c r="B7" i="23"/>
  <c r="B6" i="23"/>
  <c r="B5" i="23"/>
  <c r="B3" i="23"/>
  <c r="F77" i="22"/>
  <c r="B77" i="22"/>
  <c r="F66" i="22"/>
  <c r="E66" i="22"/>
  <c r="D66" i="22"/>
  <c r="C66" i="22"/>
  <c r="F56" i="22"/>
  <c r="E56" i="22"/>
  <c r="D56" i="22"/>
  <c r="C56" i="22"/>
  <c r="F46" i="22"/>
  <c r="E46" i="22"/>
  <c r="D46" i="22"/>
  <c r="C46" i="22"/>
  <c r="B46" i="21"/>
  <c r="E43" i="21" s="1"/>
  <c r="E44" i="21" s="1"/>
  <c r="B43" i="21"/>
  <c r="B44" i="21"/>
  <c r="B66" i="22" s="1"/>
  <c r="B67" i="22"/>
  <c r="F67" i="22" s="1"/>
  <c r="F68" i="22" s="1"/>
  <c r="B57" i="22"/>
  <c r="C57" i="22" s="1"/>
  <c r="B56" i="22"/>
  <c r="B46" i="22"/>
  <c r="F37" i="22"/>
  <c r="E37" i="22"/>
  <c r="F36" i="22"/>
  <c r="E36" i="22"/>
  <c r="D36" i="22"/>
  <c r="F35" i="22"/>
  <c r="E35" i="22"/>
  <c r="D35" i="22"/>
  <c r="F34" i="22"/>
  <c r="E34" i="22"/>
  <c r="D34" i="22"/>
  <c r="F33" i="22"/>
  <c r="E33" i="22"/>
  <c r="D33" i="22"/>
  <c r="F32" i="22"/>
  <c r="E32" i="22"/>
  <c r="D32" i="22"/>
  <c r="F31" i="22"/>
  <c r="E31" i="22"/>
  <c r="D31" i="22"/>
  <c r="F30" i="22"/>
  <c r="E30" i="22"/>
  <c r="D37" i="22"/>
  <c r="D30" i="22"/>
  <c r="C37" i="22"/>
  <c r="C36" i="22"/>
  <c r="C35" i="22"/>
  <c r="C34" i="22"/>
  <c r="C33" i="22"/>
  <c r="C32" i="22"/>
  <c r="C31" i="22"/>
  <c r="C30" i="22"/>
  <c r="B37" i="22"/>
  <c r="B25" i="21"/>
  <c r="B15" i="22"/>
  <c r="C15" i="22" s="1"/>
  <c r="B14" i="22"/>
  <c r="C14" i="22" s="1"/>
  <c r="B13" i="22"/>
  <c r="C13" i="22" s="1"/>
  <c r="B12" i="22"/>
  <c r="C12" i="22" s="1"/>
  <c r="B11" i="22"/>
  <c r="C11" i="22" s="1"/>
  <c r="B170" i="22"/>
  <c r="B168" i="22"/>
  <c r="D168" i="22" s="1"/>
  <c r="B167" i="22"/>
  <c r="D167" i="22" s="1"/>
  <c r="B37" i="21"/>
  <c r="E34" i="21" s="1"/>
  <c r="E35" i="21" s="1"/>
  <c r="E37" i="21"/>
  <c r="B27" i="21"/>
  <c r="B34" i="21" s="1"/>
  <c r="B35" i="21" s="1"/>
  <c r="B22" i="20"/>
  <c r="C16" i="20"/>
  <c r="B24" i="21"/>
  <c r="B36" i="22" s="1"/>
  <c r="B23" i="21"/>
  <c r="B35" i="22" s="1"/>
  <c r="B22" i="21"/>
  <c r="B34" i="22" s="1"/>
  <c r="B21" i="21"/>
  <c r="B33" i="22" s="1"/>
  <c r="B20" i="21"/>
  <c r="B32" i="22" s="1"/>
  <c r="B19" i="21"/>
  <c r="B31" i="22" s="1"/>
  <c r="B18" i="21"/>
  <c r="B30" i="22" s="1"/>
  <c r="E46" i="21"/>
  <c r="E45" i="21"/>
  <c r="B78" i="22" s="1"/>
  <c r="B45" i="21"/>
  <c r="E36" i="21"/>
  <c r="B36" i="21"/>
  <c r="B47" i="22" s="1"/>
  <c r="C17" i="20"/>
  <c r="D17" i="20" s="1"/>
  <c r="D16" i="20"/>
  <c r="B11" i="20"/>
  <c r="C20" i="20" s="1"/>
  <c r="D42" i="19"/>
  <c r="B28" i="19"/>
  <c r="D28" i="19" s="1"/>
  <c r="B23" i="19"/>
  <c r="D23" i="19" s="1"/>
  <c r="B27" i="19"/>
  <c r="B26" i="19"/>
  <c r="D26" i="19" s="1"/>
  <c r="B25" i="19"/>
  <c r="D25" i="19" s="1"/>
  <c r="B24" i="19"/>
  <c r="D24" i="19" s="1"/>
  <c r="D27" i="19"/>
  <c r="B52" i="19"/>
  <c r="B51" i="19"/>
  <c r="B50" i="19"/>
  <c r="B49" i="19"/>
  <c r="D22" i="19"/>
  <c r="C14" i="19"/>
  <c r="C13" i="19"/>
  <c r="C12" i="19"/>
  <c r="C11" i="19"/>
  <c r="C10" i="19"/>
  <c r="E28" i="19" s="1"/>
  <c r="B16" i="15"/>
  <c r="B18" i="15"/>
  <c r="B17" i="15"/>
  <c r="E9" i="15"/>
  <c r="E6" i="15"/>
  <c r="D18" i="15"/>
  <c r="D15" i="15"/>
  <c r="D14" i="15"/>
  <c r="E5" i="15" s="1"/>
  <c r="B9" i="15"/>
  <c r="B8" i="15"/>
  <c r="C35" i="14"/>
  <c r="B28" i="14" s="1"/>
  <c r="C28" i="14" s="1"/>
  <c r="D17" i="15"/>
  <c r="E8" i="15" s="1"/>
  <c r="H23" i="14"/>
  <c r="G16" i="14" s="1"/>
  <c r="H16" i="14" s="1"/>
  <c r="C23" i="14"/>
  <c r="B16" i="14" s="1"/>
  <c r="C16" i="14" s="1"/>
  <c r="B7" i="15" s="1"/>
  <c r="B6" i="15"/>
  <c r="B5" i="15"/>
  <c r="G4" i="14"/>
  <c r="H4" i="14" s="1"/>
  <c r="H9" i="14"/>
  <c r="H11" i="14"/>
  <c r="B4" i="14"/>
  <c r="C4" i="14" s="1"/>
  <c r="C11" i="14"/>
  <c r="H43" i="13"/>
  <c r="H42" i="13"/>
  <c r="H41" i="13"/>
  <c r="H40" i="13"/>
  <c r="H37" i="13"/>
  <c r="H36" i="13"/>
  <c r="H35" i="13"/>
  <c r="H34" i="13"/>
  <c r="H32" i="13"/>
  <c r="H31" i="13"/>
  <c r="H30" i="13"/>
  <c r="H29" i="13"/>
  <c r="H27" i="13"/>
  <c r="H26" i="13"/>
  <c r="O15" i="13"/>
  <c r="K15" i="13"/>
  <c r="G15" i="13"/>
  <c r="Q14" i="13"/>
  <c r="Q13" i="13" s="1"/>
  <c r="M14" i="13"/>
  <c r="M13" i="13" s="1"/>
  <c r="I14" i="13"/>
  <c r="E14" i="13"/>
  <c r="E49" i="13"/>
  <c r="C56" i="13" s="1"/>
  <c r="C57" i="13" s="1"/>
  <c r="C61" i="13" s="1"/>
  <c r="D78" i="22" l="1"/>
  <c r="C78" i="22"/>
  <c r="F78" i="22"/>
  <c r="E78" i="22"/>
  <c r="C47" i="22"/>
  <c r="C48" i="22" s="1"/>
  <c r="F47" i="22"/>
  <c r="F48" i="22" s="1"/>
  <c r="E47" i="22"/>
  <c r="E48" i="22" s="1"/>
  <c r="D47" i="22"/>
  <c r="E71" i="23"/>
  <c r="G17" i="24"/>
  <c r="F70" i="22"/>
  <c r="E17" i="24" s="1"/>
  <c r="C67" i="22"/>
  <c r="D57" i="22"/>
  <c r="D67" i="22"/>
  <c r="E57" i="22"/>
  <c r="E58" i="22" s="1"/>
  <c r="E67" i="22"/>
  <c r="C38" i="22"/>
  <c r="F57" i="22"/>
  <c r="F58" i="22" s="1"/>
  <c r="D144" i="22"/>
  <c r="C132" i="22"/>
  <c r="C134" i="22" s="1"/>
  <c r="C136" i="22" s="1"/>
  <c r="E116" i="22"/>
  <c r="D116" i="22"/>
  <c r="D5" i="15"/>
  <c r="F5" i="15" s="1"/>
  <c r="C6" i="16" s="1"/>
  <c r="D6" i="16" s="1"/>
  <c r="E6" i="16" s="1"/>
  <c r="F6" i="16" s="1"/>
  <c r="G6" i="16" s="1"/>
  <c r="C157" i="22"/>
  <c r="C159" i="22" s="1"/>
  <c r="C146" i="22"/>
  <c r="C148" i="22" s="1"/>
  <c r="D146" i="22"/>
  <c r="D148" i="22" s="1"/>
  <c r="C121" i="22"/>
  <c r="C123" i="22" s="1"/>
  <c r="E133" i="22"/>
  <c r="E134" i="22" s="1"/>
  <c r="E136" i="22" s="1"/>
  <c r="D133" i="22"/>
  <c r="D134" i="22" s="1"/>
  <c r="D136" i="22" s="1"/>
  <c r="E119" i="22"/>
  <c r="E117" i="22"/>
  <c r="E115" i="22"/>
  <c r="E155" i="22"/>
  <c r="E157" i="22" s="1"/>
  <c r="E159" i="22" s="1"/>
  <c r="D119" i="22"/>
  <c r="D117" i="22"/>
  <c r="D115" i="22"/>
  <c r="D155" i="22"/>
  <c r="D157" i="22" s="1"/>
  <c r="D159" i="22" s="1"/>
  <c r="E145" i="22"/>
  <c r="E146" i="22" s="1"/>
  <c r="E148" i="22" s="1"/>
  <c r="F79" i="22"/>
  <c r="C77" i="22"/>
  <c r="C79" i="22" s="1"/>
  <c r="D77" i="22"/>
  <c r="E77" i="22"/>
  <c r="D38" i="22"/>
  <c r="B26" i="21"/>
  <c r="B28" i="21" s="1"/>
  <c r="B29" i="21" s="1"/>
  <c r="B39" i="22" s="1"/>
  <c r="C16" i="22"/>
  <c r="D18" i="22" s="1"/>
  <c r="D19" i="22" s="1"/>
  <c r="E168" i="22"/>
  <c r="D169" i="22"/>
  <c r="D171" i="22" s="1"/>
  <c r="C167" i="22"/>
  <c r="E167" i="22"/>
  <c r="D79" i="22"/>
  <c r="D58" i="22"/>
  <c r="C168" i="22"/>
  <c r="E68" i="22"/>
  <c r="C68" i="22"/>
  <c r="D20" i="20"/>
  <c r="C18" i="20"/>
  <c r="D18" i="20" s="1"/>
  <c r="C19" i="20"/>
  <c r="D19" i="20" s="1"/>
  <c r="E47" i="21"/>
  <c r="E48" i="21" s="1"/>
  <c r="D18" i="24" s="1"/>
  <c r="E38" i="21"/>
  <c r="E39" i="21" s="1"/>
  <c r="D10" i="24" s="1"/>
  <c r="B47" i="21"/>
  <c r="B48" i="21" s="1"/>
  <c r="D14" i="24" s="1"/>
  <c r="B38" i="21"/>
  <c r="B39" i="21" s="1"/>
  <c r="D6" i="24" s="1"/>
  <c r="E22" i="19"/>
  <c r="E23" i="19"/>
  <c r="F23" i="19" s="1"/>
  <c r="E24" i="19"/>
  <c r="E25" i="19"/>
  <c r="F25" i="19" s="1"/>
  <c r="E26" i="19"/>
  <c r="E27" i="19"/>
  <c r="F27" i="19" s="1"/>
  <c r="F28" i="19"/>
  <c r="F26" i="19"/>
  <c r="F22" i="19"/>
  <c r="F24" i="19"/>
  <c r="D8" i="15"/>
  <c r="D16" i="15"/>
  <c r="E7" i="15" s="1"/>
  <c r="D7" i="15"/>
  <c r="D9" i="15"/>
  <c r="F9" i="15" s="1"/>
  <c r="C10" i="16" s="1"/>
  <c r="D10" i="16" s="1"/>
  <c r="E10" i="16" s="1"/>
  <c r="F10" i="16" s="1"/>
  <c r="G10" i="16" s="1"/>
  <c r="D6" i="15"/>
  <c r="L13" i="13"/>
  <c r="L15" i="13" s="1"/>
  <c r="E13" i="13"/>
  <c r="E60" i="22" l="1"/>
  <c r="G12" i="24"/>
  <c r="D55" i="23"/>
  <c r="E50" i="22"/>
  <c r="D34" i="23"/>
  <c r="G8" i="24"/>
  <c r="E70" i="22"/>
  <c r="D71" i="23"/>
  <c r="G16" i="24"/>
  <c r="F81" i="22"/>
  <c r="E21" i="24" s="1"/>
  <c r="G21" i="24"/>
  <c r="E87" i="23"/>
  <c r="F50" i="22"/>
  <c r="E9" i="24" s="1"/>
  <c r="I9" i="24" s="1"/>
  <c r="E34" i="23"/>
  <c r="G9" i="24"/>
  <c r="G6" i="24"/>
  <c r="B34" i="23"/>
  <c r="C70" i="22"/>
  <c r="B71" i="23"/>
  <c r="G14" i="24"/>
  <c r="F60" i="22"/>
  <c r="E13" i="24" s="1"/>
  <c r="E55" i="23"/>
  <c r="G13" i="24"/>
  <c r="I17" i="24"/>
  <c r="C81" i="22"/>
  <c r="B87" i="23"/>
  <c r="G18" i="24"/>
  <c r="D60" i="22"/>
  <c r="G11" i="24"/>
  <c r="C55" i="23"/>
  <c r="D81" i="22"/>
  <c r="G19" i="24"/>
  <c r="C87" i="23"/>
  <c r="C40" i="22"/>
  <c r="B18" i="23"/>
  <c r="G2" i="24"/>
  <c r="G3" i="24"/>
  <c r="C18" i="23"/>
  <c r="E121" i="22"/>
  <c r="E123" i="22" s="1"/>
  <c r="D121" i="22"/>
  <c r="D123" i="22" s="1"/>
  <c r="C58" i="22"/>
  <c r="E38" i="22"/>
  <c r="F38" i="22"/>
  <c r="D40" i="22"/>
  <c r="D48" i="22"/>
  <c r="D68" i="22"/>
  <c r="E169" i="22"/>
  <c r="E171" i="22" s="1"/>
  <c r="E79" i="22"/>
  <c r="C169" i="22"/>
  <c r="C171" i="22" s="1"/>
  <c r="C50" i="22"/>
  <c r="F29" i="19"/>
  <c r="D38" i="19"/>
  <c r="F8" i="15"/>
  <c r="C9" i="16" s="1"/>
  <c r="D9" i="16" s="1"/>
  <c r="E9" i="16" s="1"/>
  <c r="F9" i="16" s="1"/>
  <c r="G9" i="16" s="1"/>
  <c r="F7" i="15"/>
  <c r="C8" i="16" s="1"/>
  <c r="D8" i="16" s="1"/>
  <c r="E8" i="16" s="1"/>
  <c r="F8" i="16" s="1"/>
  <c r="C5" i="18" s="1"/>
  <c r="F6" i="15"/>
  <c r="C7" i="16" s="1"/>
  <c r="D7" i="16" s="1"/>
  <c r="E7" i="16" s="1"/>
  <c r="F7" i="16" s="1"/>
  <c r="G7" i="16" s="1"/>
  <c r="D13" i="13"/>
  <c r="E12" i="13" s="1"/>
  <c r="D12" i="13" s="1"/>
  <c r="E11" i="13" s="1"/>
  <c r="M12" i="13"/>
  <c r="M11" i="13" s="1"/>
  <c r="Q12" i="13"/>
  <c r="I13" i="13"/>
  <c r="I12" i="13" s="1"/>
  <c r="C25" i="23" l="1"/>
  <c r="C98" i="23"/>
  <c r="C96" i="23"/>
  <c r="C94" i="23"/>
  <c r="C92" i="23"/>
  <c r="C90" i="23"/>
  <c r="C88" i="23"/>
  <c r="C82" i="23"/>
  <c r="C80" i="23"/>
  <c r="C78" i="23"/>
  <c r="C76" i="23"/>
  <c r="C74" i="23"/>
  <c r="C72" i="23"/>
  <c r="C66" i="23"/>
  <c r="C64" i="23"/>
  <c r="C62" i="23"/>
  <c r="C60" i="23"/>
  <c r="C58" i="23"/>
  <c r="C56" i="23"/>
  <c r="C45" i="23"/>
  <c r="C43" i="23"/>
  <c r="C41" i="23"/>
  <c r="C39" i="23"/>
  <c r="C37" i="23"/>
  <c r="C35" i="23"/>
  <c r="C24" i="23"/>
  <c r="C23" i="23"/>
  <c r="C19" i="23"/>
  <c r="C26" i="23"/>
  <c r="C30" i="23"/>
  <c r="C22" i="23"/>
  <c r="C29" i="23"/>
  <c r="C21" i="23"/>
  <c r="C99" i="23"/>
  <c r="C97" i="23"/>
  <c r="C95" i="23"/>
  <c r="C93" i="23"/>
  <c r="C91" i="23"/>
  <c r="C89" i="23"/>
  <c r="C83" i="23"/>
  <c r="C81" i="23"/>
  <c r="C79" i="23"/>
  <c r="C77" i="23"/>
  <c r="C75" i="23"/>
  <c r="C73" i="23"/>
  <c r="C67" i="23"/>
  <c r="C65" i="23"/>
  <c r="C63" i="23"/>
  <c r="C61" i="23"/>
  <c r="C59" i="23"/>
  <c r="C57" i="23"/>
  <c r="C46" i="23"/>
  <c r="C44" i="23"/>
  <c r="C42" i="23"/>
  <c r="C40" i="23"/>
  <c r="C38" i="23"/>
  <c r="C36" i="23"/>
  <c r="C28" i="23"/>
  <c r="C20" i="23"/>
  <c r="C27" i="23"/>
  <c r="E160" i="22"/>
  <c r="E161" i="22" s="1"/>
  <c r="E16" i="24"/>
  <c r="I16" i="24" s="1"/>
  <c r="E81" i="22"/>
  <c r="G20" i="24"/>
  <c r="D87" i="23"/>
  <c r="E6" i="24"/>
  <c r="C137" i="22"/>
  <c r="C138" i="22" s="1"/>
  <c r="C160" i="22"/>
  <c r="C161" i="22" s="1"/>
  <c r="E14" i="24"/>
  <c r="I14" i="24" s="1"/>
  <c r="D125" i="22"/>
  <c r="I6" i="24"/>
  <c r="E137" i="22"/>
  <c r="E138" i="22" s="1"/>
  <c r="E8" i="24"/>
  <c r="I8" i="24" s="1"/>
  <c r="D70" i="22"/>
  <c r="C71" i="23"/>
  <c r="G15" i="24"/>
  <c r="B29" i="23"/>
  <c r="B21" i="23"/>
  <c r="B99" i="23"/>
  <c r="B89" i="23"/>
  <c r="B73" i="23"/>
  <c r="B63" i="23"/>
  <c r="B46" i="23"/>
  <c r="B28" i="23"/>
  <c r="B19" i="23"/>
  <c r="B95" i="23"/>
  <c r="B83" i="23"/>
  <c r="B75" i="23"/>
  <c r="B61" i="23"/>
  <c r="B44" i="23"/>
  <c r="B36" i="23"/>
  <c r="B30" i="23"/>
  <c r="B98" i="23"/>
  <c r="B96" i="23"/>
  <c r="B94" i="23"/>
  <c r="B92" i="23"/>
  <c r="B90" i="23"/>
  <c r="B88" i="23"/>
  <c r="B82" i="23"/>
  <c r="B80" i="23"/>
  <c r="B78" i="23"/>
  <c r="B76" i="23"/>
  <c r="B74" i="23"/>
  <c r="B72" i="23"/>
  <c r="B66" i="23"/>
  <c r="B64" i="23"/>
  <c r="B62" i="23"/>
  <c r="B60" i="23"/>
  <c r="B58" i="23"/>
  <c r="B56" i="23"/>
  <c r="B68" i="23" s="1"/>
  <c r="H10" i="24" s="1"/>
  <c r="B45" i="23"/>
  <c r="B43" i="23"/>
  <c r="B41" i="23"/>
  <c r="B39" i="23"/>
  <c r="B37" i="23"/>
  <c r="B35" i="23"/>
  <c r="B27" i="23"/>
  <c r="B20" i="23"/>
  <c r="B97" i="23"/>
  <c r="B77" i="23"/>
  <c r="B57" i="23"/>
  <c r="B38" i="23"/>
  <c r="B26" i="23"/>
  <c r="B25" i="23"/>
  <c r="B93" i="23"/>
  <c r="B79" i="23"/>
  <c r="B65" i="23"/>
  <c r="B40" i="23"/>
  <c r="B23" i="23"/>
  <c r="B22" i="23"/>
  <c r="B24" i="23"/>
  <c r="B91" i="23"/>
  <c r="B81" i="23"/>
  <c r="B67" i="23"/>
  <c r="B59" i="23"/>
  <c r="B42" i="23"/>
  <c r="E11" i="24"/>
  <c r="I11" i="24" s="1"/>
  <c r="D149" i="22"/>
  <c r="D150" i="22" s="1"/>
  <c r="I13" i="24"/>
  <c r="I21" i="24"/>
  <c r="D50" i="22"/>
  <c r="C34" i="23"/>
  <c r="G7" i="24"/>
  <c r="E2" i="24"/>
  <c r="C124" i="22"/>
  <c r="C125" i="22" s="1"/>
  <c r="I12" i="24"/>
  <c r="F40" i="22"/>
  <c r="E5" i="24" s="1"/>
  <c r="G5" i="24"/>
  <c r="E18" i="23"/>
  <c r="C172" i="22"/>
  <c r="C173" i="22" s="1"/>
  <c r="E18" i="24"/>
  <c r="I18" i="24" s="1"/>
  <c r="E40" i="22"/>
  <c r="G4" i="24"/>
  <c r="D18" i="23"/>
  <c r="C60" i="22"/>
  <c r="G10" i="24"/>
  <c r="B55" i="23"/>
  <c r="D172" i="22"/>
  <c r="D173" i="22" s="1"/>
  <c r="E19" i="24"/>
  <c r="I19" i="24" s="1"/>
  <c r="D124" i="22"/>
  <c r="E3" i="24"/>
  <c r="E12" i="24"/>
  <c r="E149" i="22"/>
  <c r="E150" i="22" s="1"/>
  <c r="D40" i="19"/>
  <c r="G8" i="16"/>
  <c r="C7" i="18"/>
  <c r="A101" i="22" s="1"/>
  <c r="H12" i="13"/>
  <c r="I11" i="13" s="1"/>
  <c r="H11" i="13" s="1"/>
  <c r="H15" i="13" s="1"/>
  <c r="P12" i="13"/>
  <c r="P15" i="13" s="1"/>
  <c r="M10" i="13"/>
  <c r="M9" i="13" s="1"/>
  <c r="D137" i="22" l="1"/>
  <c r="D138" i="22" s="1"/>
  <c r="E7" i="24"/>
  <c r="I7" i="24" s="1"/>
  <c r="E172" i="22"/>
  <c r="E173" i="22" s="1"/>
  <c r="E20" i="24"/>
  <c r="I20" i="24" s="1"/>
  <c r="C100" i="23"/>
  <c r="H19" i="24" s="1"/>
  <c r="B47" i="23"/>
  <c r="H6" i="24" s="1"/>
  <c r="E25" i="23"/>
  <c r="E64" i="23"/>
  <c r="E26" i="23"/>
  <c r="E24" i="23"/>
  <c r="E19" i="23"/>
  <c r="E94" i="23"/>
  <c r="E90" i="23"/>
  <c r="E78" i="23"/>
  <c r="E66" i="23"/>
  <c r="E56" i="23"/>
  <c r="E39" i="23"/>
  <c r="E23" i="23"/>
  <c r="E96" i="23"/>
  <c r="E82" i="23"/>
  <c r="E76" i="23"/>
  <c r="E62" i="23"/>
  <c r="E43" i="23"/>
  <c r="E37" i="23"/>
  <c r="E99" i="23"/>
  <c r="E97" i="23"/>
  <c r="E95" i="23"/>
  <c r="E93" i="23"/>
  <c r="E91" i="23"/>
  <c r="E89" i="23"/>
  <c r="E83" i="23"/>
  <c r="E81" i="23"/>
  <c r="E79" i="23"/>
  <c r="E77" i="23"/>
  <c r="E75" i="23"/>
  <c r="E73" i="23"/>
  <c r="E67" i="23"/>
  <c r="E65" i="23"/>
  <c r="E63" i="23"/>
  <c r="E61" i="23"/>
  <c r="E59" i="23"/>
  <c r="E57" i="23"/>
  <c r="E46" i="23"/>
  <c r="E44" i="23"/>
  <c r="E42" i="23"/>
  <c r="E40" i="23"/>
  <c r="E38" i="23"/>
  <c r="E36" i="23"/>
  <c r="E30" i="23"/>
  <c r="E22" i="23"/>
  <c r="E29" i="23"/>
  <c r="E21" i="23"/>
  <c r="E98" i="23"/>
  <c r="E88" i="23"/>
  <c r="E74" i="23"/>
  <c r="E60" i="23"/>
  <c r="E45" i="23"/>
  <c r="E35" i="23"/>
  <c r="E28" i="23"/>
  <c r="E20" i="23"/>
  <c r="E27" i="23"/>
  <c r="E92" i="23"/>
  <c r="E80" i="23"/>
  <c r="E72" i="23"/>
  <c r="E84" i="23" s="1"/>
  <c r="H17" i="24" s="1"/>
  <c r="E58" i="23"/>
  <c r="E41" i="23"/>
  <c r="B31" i="23"/>
  <c r="H2" i="24" s="1"/>
  <c r="C149" i="22"/>
  <c r="C150" i="22" s="1"/>
  <c r="E10" i="24"/>
  <c r="I10" i="24" s="1"/>
  <c r="C84" i="23"/>
  <c r="H15" i="24" s="1"/>
  <c r="D98" i="23"/>
  <c r="D96" i="23"/>
  <c r="D94" i="23"/>
  <c r="D92" i="23"/>
  <c r="D90" i="23"/>
  <c r="D88" i="23"/>
  <c r="D82" i="23"/>
  <c r="D80" i="23"/>
  <c r="D78" i="23"/>
  <c r="D76" i="23"/>
  <c r="D74" i="23"/>
  <c r="D72" i="23"/>
  <c r="D66" i="23"/>
  <c r="D64" i="23"/>
  <c r="D62" i="23"/>
  <c r="D60" i="23"/>
  <c r="D58" i="23"/>
  <c r="D56" i="23"/>
  <c r="D45" i="23"/>
  <c r="D43" i="23"/>
  <c r="D41" i="23"/>
  <c r="D39" i="23"/>
  <c r="D37" i="23"/>
  <c r="D35" i="23"/>
  <c r="D29" i="23"/>
  <c r="D21" i="23"/>
  <c r="D23" i="23"/>
  <c r="D28" i="23"/>
  <c r="D20" i="23"/>
  <c r="D30" i="23"/>
  <c r="D27" i="23"/>
  <c r="D19" i="23"/>
  <c r="D26" i="23"/>
  <c r="D99" i="23"/>
  <c r="D97" i="23"/>
  <c r="D95" i="23"/>
  <c r="D93" i="23"/>
  <c r="D91" i="23"/>
  <c r="D89" i="23"/>
  <c r="D83" i="23"/>
  <c r="D81" i="23"/>
  <c r="D79" i="23"/>
  <c r="D77" i="23"/>
  <c r="D75" i="23"/>
  <c r="D73" i="23"/>
  <c r="D67" i="23"/>
  <c r="D65" i="23"/>
  <c r="D63" i="23"/>
  <c r="D61" i="23"/>
  <c r="D59" i="23"/>
  <c r="D57" i="23"/>
  <c r="D46" i="23"/>
  <c r="D44" i="23"/>
  <c r="D42" i="23"/>
  <c r="D40" i="23"/>
  <c r="D38" i="23"/>
  <c r="D36" i="23"/>
  <c r="D25" i="23"/>
  <c r="D24" i="23"/>
  <c r="D22" i="23"/>
  <c r="D160" i="22"/>
  <c r="D161" i="22" s="1"/>
  <c r="E15" i="24"/>
  <c r="I15" i="24" s="1"/>
  <c r="C68" i="23"/>
  <c r="H11" i="24" s="1"/>
  <c r="E124" i="22"/>
  <c r="E125" i="22" s="1"/>
  <c r="E4" i="24"/>
  <c r="B84" i="23"/>
  <c r="H14" i="24" s="1"/>
  <c r="B100" i="23"/>
  <c r="H18" i="24" s="1"/>
  <c r="C31" i="23"/>
  <c r="H3" i="24" s="1"/>
  <c r="B101" i="22"/>
  <c r="E101" i="22"/>
  <c r="C101" i="22"/>
  <c r="D101" i="22"/>
  <c r="C47" i="23"/>
  <c r="H7" i="24" s="1"/>
  <c r="Q11" i="13"/>
  <c r="Q10" i="13" s="1"/>
  <c r="Q9" i="13" s="1"/>
  <c r="I10" i="13"/>
  <c r="I9" i="13" s="1"/>
  <c r="D68" i="23" l="1"/>
  <c r="H12" i="24" s="1"/>
  <c r="F8" i="24"/>
  <c r="D104" i="22"/>
  <c r="F16" i="24"/>
  <c r="F20" i="24"/>
  <c r="F12" i="24"/>
  <c r="F4" i="24"/>
  <c r="I4" i="24" s="1"/>
  <c r="D31" i="23"/>
  <c r="H4" i="24" s="1"/>
  <c r="D47" i="23"/>
  <c r="H8" i="24" s="1"/>
  <c r="E100" i="23"/>
  <c r="H21" i="24" s="1"/>
  <c r="E68" i="23"/>
  <c r="H13" i="24" s="1"/>
  <c r="C104" i="22"/>
  <c r="F15" i="24"/>
  <c r="F19" i="24"/>
  <c r="F11" i="24"/>
  <c r="F3" i="24"/>
  <c r="I3" i="24" s="1"/>
  <c r="F7" i="24"/>
  <c r="F21" i="24"/>
  <c r="F13" i="24"/>
  <c r="F5" i="24"/>
  <c r="I5" i="24" s="1"/>
  <c r="F17" i="24"/>
  <c r="F9" i="24"/>
  <c r="D100" i="23"/>
  <c r="H20" i="24" s="1"/>
  <c r="D84" i="23"/>
  <c r="H16" i="24" s="1"/>
  <c r="E47" i="23"/>
  <c r="H9" i="24" s="1"/>
  <c r="F14" i="24"/>
  <c r="F6" i="24"/>
  <c r="B104" i="22"/>
  <c r="F18" i="24"/>
  <c r="F10" i="24"/>
  <c r="F2" i="24"/>
  <c r="I2" i="24" s="1"/>
  <c r="E31" i="23"/>
  <c r="H5" i="24" s="1"/>
  <c r="H25" i="13"/>
  <c r="E10" i="13" l="1"/>
  <c r="E9" i="13" s="1"/>
  <c r="C9" i="13" l="1"/>
  <c r="C15" i="13" s="1"/>
  <c r="H24" i="13"/>
  <c r="D1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14" authorId="0" shapeId="0" xr:uid="{B65DF97A-A4A8-44F6-AF9B-4F37F1DAE811}">
      <text>
        <r>
          <rPr>
            <sz val="11"/>
            <color rgb="FF000000"/>
            <rFont val="Calibri"/>
          </rPr>
          <t>Manuel Rios:
La masa tiene un 18%  de desperdicio total.
(13% no recup y 5% recup)</t>
        </r>
      </text>
    </comment>
    <comment ref="D114" authorId="0" shapeId="0" xr:uid="{FB9D7BF1-9AB6-4E9A-86EC-7CA4A1816C51}">
      <text>
        <r>
          <rPr>
            <sz val="11"/>
            <color rgb="FF000000"/>
            <rFont val="Calibri"/>
          </rPr>
          <t>Manuel Rios:
La masa tiene un 3%  de desperdicio total.
(Todo no recup)</t>
        </r>
      </text>
    </comment>
    <comment ref="E114" authorId="0" shapeId="0" xr:uid="{8230CFCE-668F-4083-9F4B-890D8955CD39}">
      <text>
        <r>
          <rPr>
            <sz val="11"/>
            <color rgb="FF000000"/>
            <rFont val="Calibri"/>
          </rPr>
          <t>Manuel Rios:
La masa tiene un 5%  de desperdicio Total.
(todo recup)</t>
        </r>
      </text>
    </comment>
    <comment ref="C131" authorId="0" shapeId="0" xr:uid="{591E670D-8EB4-467E-864C-89217F69D305}">
      <text>
        <r>
          <rPr>
            <sz val="11"/>
            <color rgb="FF000000"/>
            <rFont val="Calibri"/>
          </rPr>
          <t>Manuel Rios:
La masa tiene un 13%  de desperdicio no recuperable</t>
        </r>
      </text>
    </comment>
    <comment ref="D131" authorId="0" shapeId="0" xr:uid="{943302C1-BBC1-4050-8E8B-E1676EA488A1}">
      <text>
        <r>
          <rPr>
            <sz val="11"/>
            <color rgb="FF000000"/>
            <rFont val="Calibri"/>
          </rPr>
          <t>Manuel Rios:
La masa tiene un 3%  de desperdicio no recuperable</t>
        </r>
      </text>
    </comment>
    <comment ref="E131" authorId="0" shapeId="0" xr:uid="{E97127C5-E41D-4131-98CD-B7C9584DE71B}">
      <text>
        <r>
          <rPr>
            <sz val="11"/>
            <color rgb="FF000000"/>
            <rFont val="Calibri"/>
          </rPr>
          <t>Manuel Rios:
La masa tiene un 0%  de desperdicio no recuperable</t>
        </r>
      </text>
    </comment>
    <comment ref="C143" authorId="0" shapeId="0" xr:uid="{DEED6DEE-C104-44F0-89CA-224FF810C8C2}">
      <text>
        <r>
          <rPr>
            <sz val="11"/>
            <color rgb="FF000000"/>
            <rFont val="Calibri"/>
          </rPr>
          <t>Manuel Rios:
La masa tiene un 13%  de desperdicio no recuperable</t>
        </r>
      </text>
    </comment>
    <comment ref="D143" authorId="0" shapeId="0" xr:uid="{F6603FD1-733B-4C98-96B4-0EF884C07FF5}">
      <text>
        <r>
          <rPr>
            <sz val="11"/>
            <color rgb="FF000000"/>
            <rFont val="Calibri"/>
          </rPr>
          <t>Manuel Rios:
La masa tiene un 3%  de desperdicio no recuperable</t>
        </r>
      </text>
    </comment>
    <comment ref="E143" authorId="0" shapeId="0" xr:uid="{154812A1-CDCD-4872-9044-02BFF2CB5C1F}">
      <text>
        <r>
          <rPr>
            <sz val="11"/>
            <color rgb="FF000000"/>
            <rFont val="Calibri"/>
          </rPr>
          <t>Manuel Rios:
La masa tiene un 0%  de desperdicio no recuperable</t>
        </r>
      </text>
    </comment>
    <comment ref="C154" authorId="0" shapeId="0" xr:uid="{0F3ABEFE-B622-4D02-B8B4-2487234B759D}">
      <text>
        <r>
          <rPr>
            <sz val="11"/>
            <color rgb="FF000000"/>
            <rFont val="Calibri"/>
          </rPr>
          <t>Manuel Rios:
La masa tiene un 13%  de desperdicio no recuperable</t>
        </r>
      </text>
    </comment>
    <comment ref="D154" authorId="0" shapeId="0" xr:uid="{2A071CEB-D204-4834-AEBC-3DE9F6B902A4}">
      <text>
        <r>
          <rPr>
            <sz val="11"/>
            <color rgb="FF000000"/>
            <rFont val="Calibri"/>
          </rPr>
          <t>Manuel Rios:
La masa tiene un 3%  de desperdicio no recuperable</t>
        </r>
      </text>
    </comment>
    <comment ref="E154" authorId="0" shapeId="0" xr:uid="{2C8CB31E-2E94-4A37-BD56-D5C116F1FB84}">
      <text>
        <r>
          <rPr>
            <sz val="11"/>
            <color rgb="FF000000"/>
            <rFont val="Calibri"/>
          </rPr>
          <t>Manuel Rios:
La masa tiene un 0%  de desperdicio no recuperable</t>
        </r>
      </text>
    </comment>
    <comment ref="C166" authorId="0" shapeId="0" xr:uid="{43F51912-AEA3-48CB-AD6B-6D499EA3B1FD}">
      <text>
        <r>
          <rPr>
            <sz val="11"/>
            <color rgb="FF000000"/>
            <rFont val="Calibri"/>
          </rPr>
          <t>Manuel Rios:
La masa tiene un 13%  de desperdicio no recuperable</t>
        </r>
      </text>
    </comment>
    <comment ref="D166" authorId="0" shapeId="0" xr:uid="{8C47D632-9E78-4FA9-A29D-C975C3B49098}">
      <text>
        <r>
          <rPr>
            <sz val="11"/>
            <color rgb="FF000000"/>
            <rFont val="Calibri"/>
          </rPr>
          <t>Manuel Rios:
La masa tiene un 3%  de desperdicio no recuperable</t>
        </r>
      </text>
    </comment>
    <comment ref="E166" authorId="0" shapeId="0" xr:uid="{31BC0B68-B1B8-46AE-832F-DA4E35C9211D}">
      <text>
        <r>
          <rPr>
            <sz val="11"/>
            <color rgb="FF000000"/>
            <rFont val="Calibri"/>
          </rPr>
          <t>Manuel Rios:
La masa tiene un 0%  de desperdicio no recuperable</t>
        </r>
      </text>
    </comment>
  </commentList>
</comments>
</file>

<file path=xl/sharedStrings.xml><?xml version="1.0" encoding="utf-8"?>
<sst xmlns="http://schemas.openxmlformats.org/spreadsheetml/2006/main" count="608" uniqueCount="270">
  <si>
    <t>Ejercicio 3: Capacidad Real anual de la Maquinaria tipo de cada Seccion Operativa</t>
  </si>
  <si>
    <t>Ejercicio 1: Balance de Materiales (Año 5)</t>
  </si>
  <si>
    <t>ADJUNTAR EL PLAN DE VENTAS</t>
  </si>
  <si>
    <t>Sección  Operativa</t>
  </si>
  <si>
    <t>Mermas y desperdicios
[U]</t>
  </si>
  <si>
    <t>Secciones
operativas</t>
  </si>
  <si>
    <t>Biscomatic</t>
  </si>
  <si>
    <t>Capacidad teórica  máquinas x hora</t>
  </si>
  <si>
    <t>Horas activas / año</t>
  </si>
  <si>
    <t>Capacidad teórica  máquina x año</t>
  </si>
  <si>
    <t>Rendimiento operativo %</t>
  </si>
  <si>
    <t>Capacidad real  máquinas x año</t>
  </si>
  <si>
    <t>Amasadora Industrial</t>
  </si>
  <si>
    <t>%</t>
  </si>
  <si>
    <t>Paro por limpieza de maquinarias</t>
  </si>
  <si>
    <t>Recup.</t>
  </si>
  <si>
    <t>Tiempo[h]</t>
  </si>
  <si>
    <t>Frecuencia anual</t>
  </si>
  <si>
    <t>Tiempo anual [h]</t>
  </si>
  <si>
    <t>No Recup.</t>
  </si>
  <si>
    <t>Prod</t>
  </si>
  <si>
    <t>El paro por mantenimiento preventivo se realizará en el cierre de la planta por vacaciones, siendo ese tiempo ya incluído en el punto 2</t>
  </si>
  <si>
    <t>TOTALES (u/año)</t>
  </si>
  <si>
    <t>Unidades de materia prima</t>
  </si>
  <si>
    <t>Ejercicio 5: Cuello de botella y capacidad real anual</t>
  </si>
  <si>
    <t>Ejercicio 4: Cantidad de máquinas, capacidad real y aprovechamiento por sección</t>
  </si>
  <si>
    <t>Cuello de botella:</t>
  </si>
  <si>
    <t>Programación anual de la producción [U]</t>
  </si>
  <si>
    <t>Capacidad real / máquina x año</t>
  </si>
  <si>
    <t xml:space="preserve">Cantidad de máquinas necesarias </t>
  </si>
  <si>
    <t>Capacidad real / sección x año</t>
  </si>
  <si>
    <t>Aprovechamiento seccional (%)</t>
  </si>
  <si>
    <t>Capacidad real anual:</t>
  </si>
  <si>
    <t>c) Porcentaje de Desperdicio Operativo:</t>
  </si>
  <si>
    <t>(en función de la producción)</t>
  </si>
  <si>
    <t>Capacidad real por hora:</t>
  </si>
  <si>
    <t>d) Porcentaje de Desperdicio Real, en funcion de la Produccion:</t>
  </si>
  <si>
    <t xml:space="preserve">Ejercicio 2: Ritmo de Trabajo </t>
  </si>
  <si>
    <t xml:space="preserve">Datos: </t>
  </si>
  <si>
    <t>dias/año</t>
  </si>
  <si>
    <t>Sabados y Dom</t>
  </si>
  <si>
    <t>Feriados obligatorios</t>
  </si>
  <si>
    <t xml:space="preserve"> turno de</t>
  </si>
  <si>
    <t>HS/dia</t>
  </si>
  <si>
    <t>De lunes a sabados</t>
  </si>
  <si>
    <t>a) Horas Activas/año de las maquinas operativas</t>
  </si>
  <si>
    <t xml:space="preserve">Dias activos/año: </t>
  </si>
  <si>
    <t>Horas activas/año:</t>
  </si>
  <si>
    <t>horas/año</t>
  </si>
  <si>
    <t>b) Horas/año trabajados por cada operario</t>
  </si>
  <si>
    <t xml:space="preserve">Horas/año trabajadas </t>
  </si>
  <si>
    <t>Ejercicio 6: Evolución de la producción</t>
  </si>
  <si>
    <t>A) Volumen de producción mensual en estado de régimen</t>
  </si>
  <si>
    <t>Paro de planta por vacaciones y mantenimiento</t>
  </si>
  <si>
    <t>mes</t>
  </si>
  <si>
    <t>Feriados:</t>
  </si>
  <si>
    <t>dias</t>
  </si>
  <si>
    <t>Producción [U]</t>
  </si>
  <si>
    <t>Producción mensual promedio [U/Mes]</t>
  </si>
  <si>
    <t>Año 1</t>
  </si>
  <si>
    <t>Año 2</t>
  </si>
  <si>
    <t>Año 3</t>
  </si>
  <si>
    <t>Año 4</t>
  </si>
  <si>
    <t>Año 5</t>
  </si>
  <si>
    <t>B) Volumen de producción durante el perído de puesta en marcha</t>
  </si>
  <si>
    <t>Se consideran 4 meses de puesta en marcha</t>
  </si>
  <si>
    <t>Mes</t>
  </si>
  <si>
    <t>Ritmo de producción al inicio (%)</t>
  </si>
  <si>
    <t>Ritmo de producción al final (%)</t>
  </si>
  <si>
    <t>Producción promedio (%)</t>
  </si>
  <si>
    <t>Producción mensual promedio [U]</t>
  </si>
  <si>
    <t>Producción Propuesta</t>
  </si>
  <si>
    <t>Total =</t>
  </si>
  <si>
    <t>C) Volumen de producción durante el resto del año 1</t>
  </si>
  <si>
    <t>Si se produjera a la producción mensual promedio el resto del año 1, no se alcanzaria a producir para las ventas (77634) por la pérdida de producción de los meses de puesta en marcha, por lo que se propone prorratear esa diferencia de producción en los meses restantes ya que sobra capacidad</t>
  </si>
  <si>
    <t>Ejercicio 7: Stock promedio de producto elaborados</t>
  </si>
  <si>
    <t>Entregas por semana</t>
  </si>
  <si>
    <t>Stock de seguridad</t>
  </si>
  <si>
    <t>A) Volumen de producción semanal en estado de régimen</t>
  </si>
  <si>
    <t>Semanas/año</t>
  </si>
  <si>
    <t>Semanas paradas</t>
  </si>
  <si>
    <t>Semanas productivas</t>
  </si>
  <si>
    <t>Produccion semanal</t>
  </si>
  <si>
    <t>Producción semanal promedio [U/semana]</t>
  </si>
  <si>
    <t>Prod diaria promedio [U/semana]</t>
  </si>
  <si>
    <t>Producción mensual para los meses restantes:</t>
  </si>
  <si>
    <t>Volumen total de producción año 1:</t>
  </si>
  <si>
    <t>B) Stock promedio de elaborado:</t>
  </si>
  <si>
    <t>e) Volumen de producción anual para el resto de los años:</t>
  </si>
  <si>
    <t>Stock promedio</t>
  </si>
  <si>
    <t>Ejercicio 8: Determinar la evolución de las ventas durante la vida útil del proyecto</t>
  </si>
  <si>
    <t>Cómo en la planta se tiene capacidad oseosa, no se perderán ventas por la generación del stock promedio de producto elaborado, sino que el mismo se gererará con sobre producción el primer productivo de cada año, salvo el primero que será el primer mes luego de la puesta en marcha</t>
  </si>
  <si>
    <t>Las ventas serán las proyectadas:</t>
  </si>
  <si>
    <t>Año</t>
  </si>
  <si>
    <t>Producción Propuesta 
[U]</t>
  </si>
  <si>
    <t>Restantes</t>
  </si>
  <si>
    <t>Stock PTf</t>
  </si>
  <si>
    <t>Ventas</t>
  </si>
  <si>
    <t>Producción anual</t>
  </si>
  <si>
    <t>Producción propuesta [U]</t>
  </si>
  <si>
    <t>Stock Pti</t>
  </si>
  <si>
    <t>restantes</t>
  </si>
  <si>
    <t>Ejercicio 9: Consumo MP, M en proceso y semielaborada</t>
  </si>
  <si>
    <t>Desperdicio adicional durante el periodo de puesta en marcha</t>
  </si>
  <si>
    <t>Diciembre</t>
  </si>
  <si>
    <t>Enero</t>
  </si>
  <si>
    <t>Lote</t>
  </si>
  <si>
    <t>Febrero</t>
  </si>
  <si>
    <t>Marzo</t>
  </si>
  <si>
    <t>Abril</t>
  </si>
  <si>
    <t>Mayo</t>
  </si>
  <si>
    <t>Junio</t>
  </si>
  <si>
    <t>Julio</t>
  </si>
  <si>
    <t>Agosto</t>
  </si>
  <si>
    <t>Septiembre</t>
  </si>
  <si>
    <t>Octubre</t>
  </si>
  <si>
    <t>Tiempo total 1 lote</t>
  </si>
  <si>
    <t>Noviembre</t>
  </si>
  <si>
    <t>Ciclos de elaboración por día</t>
  </si>
  <si>
    <t>Ciclos de elaboración anuales</t>
  </si>
  <si>
    <t>A-C) Consumo de MP por año</t>
  </si>
  <si>
    <t>MP total</t>
  </si>
  <si>
    <t>Solo se tienen en cuenta los despercidicios no recuperables</t>
  </si>
  <si>
    <t>Compra Enero</t>
  </si>
  <si>
    <t>Consumo Masa
[U]</t>
  </si>
  <si>
    <t>Consumo DDL
[U]</t>
  </si>
  <si>
    <t>Consumo Glase
[U]</t>
  </si>
  <si>
    <t>Compra Febrero</t>
  </si>
  <si>
    <t>Compra Marzo</t>
  </si>
  <si>
    <t>Compra Abril</t>
  </si>
  <si>
    <t>Compra Mayo</t>
  </si>
  <si>
    <t>Compra Junio</t>
  </si>
  <si>
    <t>Compra Julio</t>
  </si>
  <si>
    <t>Compra Agosto</t>
  </si>
  <si>
    <t>Ventas [U]</t>
  </si>
  <si>
    <t>Stock promedio de PT [U]</t>
  </si>
  <si>
    <t>Producción</t>
  </si>
  <si>
    <t>Desperdicios no recuperables
[U]</t>
  </si>
  <si>
    <t>En curso y semi elaborado
[Kg]</t>
  </si>
  <si>
    <t>Comsumo MP
[U]</t>
  </si>
  <si>
    <t>Compra MP</t>
  </si>
  <si>
    <t>Compra Septiembre</t>
  </si>
  <si>
    <t>Compra Octubre</t>
  </si>
  <si>
    <t>Compra Noviembre</t>
  </si>
  <si>
    <t>Compra Diciembre</t>
  </si>
  <si>
    <t>Total MP</t>
  </si>
  <si>
    <t>Volumen producción</t>
  </si>
  <si>
    <t>Desperdicio No Rec</t>
  </si>
  <si>
    <t>B) Consumo de MP en mercaderia en proceso en régimen</t>
  </si>
  <si>
    <t>Alimentación del proceso durante 1 ciclo de elaboración</t>
  </si>
  <si>
    <t>Calculamos la cantidad de materia prima en proceso sabiendo que es la cantidad de materia prima que está siendo consumida durante un ciclo de elaboración.
Para lo mismo tomamos que la producción consume a la velocidad de producción del cuello de botella y lo multiplicamos por el tiempo de ciclo para saber cuanto se insumio en ese tiempo</t>
  </si>
  <si>
    <t>Consumo en 1 ciclo [U]</t>
  </si>
  <si>
    <t>Consumo Masa en 1 ciclo [Kg]</t>
  </si>
  <si>
    <t>Consumo DDL en 1 ciclo [Kg]</t>
  </si>
  <si>
    <t>Consumo Glase en 1 ciclo [Kg]</t>
  </si>
  <si>
    <t>Se tienen en cuenta también los desperdicios recuperables</t>
  </si>
  <si>
    <t>Tareas a realizar</t>
  </si>
  <si>
    <t>Preinversión</t>
  </si>
  <si>
    <t xml:space="preserve">Período de Instalación </t>
  </si>
  <si>
    <t>Período de Explotación</t>
  </si>
  <si>
    <t>Desperdicio Total</t>
  </si>
  <si>
    <t>año</t>
  </si>
  <si>
    <t>Desperdicio No recup</t>
  </si>
  <si>
    <t>Desperdicio Recup</t>
  </si>
  <si>
    <t>meses</t>
  </si>
  <si>
    <t>2 meses</t>
  </si>
  <si>
    <t xml:space="preserve">Estudio de prefactibilidad y factibilidad </t>
  </si>
  <si>
    <t>3 meses</t>
  </si>
  <si>
    <t>Evaluación externa y aprobación del proyecto</t>
  </si>
  <si>
    <t>1 días</t>
  </si>
  <si>
    <t>DECISIÓN DE EJECUTAR EL PROYECTO DE INVERSIÓN</t>
  </si>
  <si>
    <t>10 dias</t>
  </si>
  <si>
    <t>Adquisición del terreno</t>
  </si>
  <si>
    <t>5 días</t>
  </si>
  <si>
    <t>Adecuación de oficinas</t>
  </si>
  <si>
    <t>Elaoración de presupuestos para C.G.</t>
  </si>
  <si>
    <t>Proyecto definitivo de edificio</t>
  </si>
  <si>
    <t>5 meses</t>
  </si>
  <si>
    <t>Construcción del edificio y prolongacion de servicios básicos</t>
  </si>
  <si>
    <t>2 1/2 meses</t>
  </si>
  <si>
    <t>Construcción de intalaciones industriales</t>
  </si>
  <si>
    <t>1 1/2 mes</t>
  </si>
  <si>
    <t>Compra, entrega y montaje de maquinaria nacional en fábrica</t>
  </si>
  <si>
    <t>20 dias</t>
  </si>
  <si>
    <t>Pedido de personal a consultora</t>
  </si>
  <si>
    <t>3 dias</t>
  </si>
  <si>
    <t>Capacitación de personal</t>
  </si>
  <si>
    <t>Compra inicial de MP y materiales</t>
  </si>
  <si>
    <t>1 día</t>
  </si>
  <si>
    <t>INICIACION DEL PLAN DE EXPLOTACIÓN</t>
  </si>
  <si>
    <t>4 meses</t>
  </si>
  <si>
    <t>Período de Puesta en Marcha</t>
  </si>
  <si>
    <t>Baquelita</t>
  </si>
  <si>
    <t>INYECCION</t>
  </si>
  <si>
    <t>IMPRESIÓN</t>
  </si>
  <si>
    <t>SOLDADURA</t>
  </si>
  <si>
    <t>ENSAMBLE</t>
  </si>
  <si>
    <t xml:space="preserve">CONTROL </t>
  </si>
  <si>
    <t>EMBALAJE</t>
  </si>
  <si>
    <t>Componentes Electronicos</t>
  </si>
  <si>
    <t>Bateria</t>
  </si>
  <si>
    <t>Plaqueta</t>
  </si>
  <si>
    <t>Comp. Electronicos</t>
  </si>
  <si>
    <t>Consideramos para todos los casos como unidad básica de MP, la cantidad de MP que corresponde a producto terminado en unidades</t>
  </si>
  <si>
    <t>dias vacaciones</t>
  </si>
  <si>
    <t>a)  Volumen total ingresado, en la primera seccion operativa [u]:</t>
  </si>
  <si>
    <t xml:space="preserve">b) Consumo real de materia prima [u]: </t>
  </si>
  <si>
    <t>Capacidad Inyección</t>
  </si>
  <si>
    <t>Capacidad Inyección [u]</t>
  </si>
  <si>
    <t>Tiempo Inyeccion [h]</t>
  </si>
  <si>
    <t>Capacidad teorica [u /h]</t>
  </si>
  <si>
    <t>Velocidad Inyeccion</t>
  </si>
  <si>
    <t>Velocidad Plastificacion</t>
  </si>
  <si>
    <t>g/s</t>
  </si>
  <si>
    <t>g</t>
  </si>
  <si>
    <t>Tiempo por inyección</t>
  </si>
  <si>
    <t>s</t>
  </si>
  <si>
    <t>1 u Mano mioelectrica</t>
  </si>
  <si>
    <t>Velocidad Translación</t>
  </si>
  <si>
    <t>mm/min</t>
  </si>
  <si>
    <t>1 u plaqueta</t>
  </si>
  <si>
    <t>cm lineales a recorrer</t>
  </si>
  <si>
    <t>Capacidad impresión [u]</t>
  </si>
  <si>
    <t>min</t>
  </si>
  <si>
    <t>Inyectora</t>
  </si>
  <si>
    <t>Impresora Circuito</t>
  </si>
  <si>
    <t>Impresora de circuitos "The Othermill"</t>
  </si>
  <si>
    <t>Tiempo por impresión</t>
  </si>
  <si>
    <t>Capacidad Soldadura</t>
  </si>
  <si>
    <t>Cantidad de Soldadores</t>
  </si>
  <si>
    <t>personas</t>
  </si>
  <si>
    <t>u</t>
  </si>
  <si>
    <t>min/u</t>
  </si>
  <si>
    <t>Velocidad soldador promedio</t>
  </si>
  <si>
    <t>Tiempo por soldadura</t>
  </si>
  <si>
    <t>Capacidad soldadura [u]</t>
  </si>
  <si>
    <t>Tiempo soldadura [h]</t>
  </si>
  <si>
    <t>Capacidad Ensamble</t>
  </si>
  <si>
    <t>Capacidad ensamble [u]</t>
  </si>
  <si>
    <t>Tiempo ensamble [h]</t>
  </si>
  <si>
    <t>Velocidad armador  promedio</t>
  </si>
  <si>
    <t>Soldadura</t>
  </si>
  <si>
    <t>Ensamble</t>
  </si>
  <si>
    <t>Capacidad Embalaje</t>
  </si>
  <si>
    <t>Tiempo por embalaje</t>
  </si>
  <si>
    <t>Cantidad de Operarios Deposito</t>
  </si>
  <si>
    <t>Velocidad operario promedio</t>
  </si>
  <si>
    <t>Embalaje</t>
  </si>
  <si>
    <t>Lo que queda por producir despues del mes 7:</t>
  </si>
  <si>
    <t>Min Stock</t>
  </si>
  <si>
    <t>Max Stock</t>
  </si>
  <si>
    <t>Stock promedio x semana</t>
  </si>
  <si>
    <t>unidades</t>
  </si>
  <si>
    <t>Tiempo de procesamiento de lote [min]</t>
  </si>
  <si>
    <t>Capacidad teórica  máquinas x Minuto [U/min]</t>
  </si>
  <si>
    <t>Consideramos lote a la cada mano unitaria</t>
  </si>
  <si>
    <t>unidad</t>
  </si>
  <si>
    <t>Baquelita [u]</t>
  </si>
  <si>
    <t>Componentes Electronicos [u]</t>
  </si>
  <si>
    <t>Bateria [u]</t>
  </si>
  <si>
    <t>Plaqueta [u]</t>
  </si>
  <si>
    <t>Cantidad de Armadores</t>
  </si>
  <si>
    <t>Capacidad embalaje [u]</t>
  </si>
  <si>
    <t>Tiempo embalaje [h]</t>
  </si>
  <si>
    <t>Baquelita [u] en 1 ciclo</t>
  </si>
  <si>
    <t>Componentes Electronicos [u] en 1 ciclo</t>
  </si>
  <si>
    <t>Bateria [u] en 1 ciclo</t>
  </si>
  <si>
    <t>Plaqueta [u] en 1 ciclo</t>
  </si>
  <si>
    <t>Estacionalidad compra insumos importados</t>
  </si>
  <si>
    <t>Stock promedio MP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</si>
</sst>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00"/>
    <numFmt numFmtId="166" formatCode="0.0"/>
    <numFmt numFmtId="172" formatCode="_-* #,##0_-;\-* #,##0_-;_-* &quot;-&quot;??_-;_-@_-"/>
    <numFmt numFmtId="174" formatCode="_ * #,##0_ ;_ * \-#,##0_ ;_ * &quot;-&quot;??_ ;_ @_ "/>
  </numFmts>
  <fonts count="19" x14ac:knownFonts="1">
    <font>
      <sz val="11"/>
      <color rgb="FF000000"/>
      <name val="Calibri"/>
    </font>
    <font>
      <b/>
      <sz val="14"/>
      <color rgb="FFFF0000"/>
      <name val="Arial"/>
      <family val="2"/>
    </font>
    <font>
      <sz val="14"/>
      <color rgb="FF333333"/>
      <name val="Arial"/>
      <family val="2"/>
    </font>
    <font>
      <b/>
      <sz val="14"/>
      <color rgb="FF000000"/>
      <name val="Calibri"/>
      <family val="2"/>
    </font>
    <font>
      <b/>
      <sz val="14"/>
      <color rgb="FF333333"/>
      <name val="Arial"/>
      <family val="2"/>
    </font>
    <font>
      <b/>
      <i/>
      <sz val="10"/>
      <name val="Arial"/>
      <family val="2"/>
    </font>
    <font>
      <sz val="11"/>
      <name val="Calibri"/>
      <family val="2"/>
    </font>
    <font>
      <b/>
      <sz val="10"/>
      <name val="Arial"/>
      <family val="2"/>
    </font>
    <font>
      <sz val="10"/>
      <name val="Arial"/>
      <family val="2"/>
    </font>
    <font>
      <b/>
      <sz val="11"/>
      <color rgb="FF000000"/>
      <name val="Calibri"/>
      <family val="2"/>
    </font>
    <font>
      <i/>
      <sz val="11"/>
      <color rgb="FF000000"/>
      <name val="Calibri"/>
      <family val="2"/>
    </font>
    <font>
      <sz val="11"/>
      <color rgb="FF000000"/>
      <name val="Arimo"/>
      <family val="2"/>
    </font>
    <font>
      <sz val="11"/>
      <color rgb="FFFFFFFF"/>
      <name val="Calibri"/>
      <family val="2"/>
    </font>
    <font>
      <sz val="10"/>
      <color rgb="FF333333"/>
      <name val="Arial"/>
      <family val="2"/>
    </font>
    <font>
      <b/>
      <sz val="12"/>
      <color rgb="FF000000"/>
      <name val="Calibri"/>
      <family val="2"/>
    </font>
    <font>
      <b/>
      <i/>
      <sz val="11"/>
      <color rgb="FF000000"/>
      <name val="Calibri"/>
      <family val="2"/>
    </font>
    <font>
      <i/>
      <sz val="8"/>
      <color rgb="FF000000"/>
      <name val="Calibri"/>
      <family val="2"/>
    </font>
    <font>
      <sz val="11"/>
      <color rgb="FF000000"/>
      <name val="Calibri"/>
      <family val="2"/>
    </font>
    <font>
      <sz val="11"/>
      <color rgb="FF000000"/>
      <name val="Calibri"/>
      <family val="2"/>
    </font>
  </fonts>
  <fills count="7">
    <fill>
      <patternFill patternType="none"/>
    </fill>
    <fill>
      <patternFill patternType="gray125"/>
    </fill>
    <fill>
      <patternFill patternType="solid">
        <fgColor rgb="FFFFFF00"/>
        <bgColor rgb="FFFFFF00"/>
      </patternFill>
    </fill>
    <fill>
      <patternFill patternType="solid">
        <fgColor rgb="FF92D050"/>
        <bgColor rgb="FF92D050"/>
      </patternFill>
    </fill>
    <fill>
      <patternFill patternType="solid">
        <fgColor rgb="FFD99594"/>
        <bgColor rgb="FFD99594"/>
      </patternFill>
    </fill>
    <fill>
      <patternFill patternType="solid">
        <fgColor rgb="FF000000"/>
        <bgColor rgb="FF000000"/>
      </patternFill>
    </fill>
    <fill>
      <patternFill patternType="solid">
        <fgColor rgb="FF7F7F7F"/>
        <bgColor rgb="FF7F7F7F"/>
      </patternFill>
    </fill>
  </fills>
  <borders count="38">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medium">
        <color rgb="FF999999"/>
      </left>
      <right style="medium">
        <color rgb="FF999999"/>
      </right>
      <top style="medium">
        <color rgb="FF999999"/>
      </top>
      <bottom style="medium">
        <color rgb="FF999999"/>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rgb="FF000000"/>
      </left>
      <right/>
      <top/>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8" fillId="0" borderId="0" applyFont="0" applyFill="0" applyBorder="0" applyAlignment="0" applyProtection="0"/>
    <xf numFmtId="9" fontId="18" fillId="0" borderId="0" applyFont="0" applyFill="0" applyBorder="0" applyAlignment="0" applyProtection="0"/>
  </cellStyleXfs>
  <cellXfs count="205">
    <xf numFmtId="0" fontId="0" fillId="0" borderId="0" xfId="0" applyFont="1" applyAlignment="1"/>
    <xf numFmtId="0" fontId="0" fillId="0" borderId="0" xfId="0" applyFont="1"/>
    <xf numFmtId="0" fontId="2" fillId="0" borderId="0" xfId="0" applyFont="1"/>
    <xf numFmtId="0" fontId="4" fillId="0" borderId="0" xfId="0" applyFont="1"/>
    <xf numFmtId="0" fontId="5" fillId="0" borderId="0" xfId="0" applyFont="1" applyAlignment="1">
      <alignment vertical="center"/>
    </xf>
    <xf numFmtId="0" fontId="3" fillId="0" borderId="0" xfId="0" applyFont="1"/>
    <xf numFmtId="0" fontId="4" fillId="2" borderId="1" xfId="0" applyFont="1" applyFill="1" applyBorder="1"/>
    <xf numFmtId="0" fontId="2" fillId="2" borderId="1" xfId="0" applyFont="1" applyFill="1" applyBorder="1"/>
    <xf numFmtId="0" fontId="0" fillId="2" borderId="1" xfId="0" applyFont="1" applyFill="1" applyBorder="1"/>
    <xf numFmtId="0" fontId="0" fillId="0" borderId="0" xfId="0" applyFont="1" applyAlignment="1">
      <alignment horizontal="center"/>
    </xf>
    <xf numFmtId="0" fontId="0" fillId="0" borderId="9" xfId="0" applyFont="1" applyBorder="1" applyAlignment="1">
      <alignment horizontal="center" vertical="center" wrapText="1"/>
    </xf>
    <xf numFmtId="0" fontId="0" fillId="0" borderId="9" xfId="0" applyFont="1" applyBorder="1" applyAlignment="1">
      <alignment horizontal="center" vertical="center"/>
    </xf>
    <xf numFmtId="0" fontId="0" fillId="0" borderId="9" xfId="0" applyFont="1" applyBorder="1"/>
    <xf numFmtId="0" fontId="0" fillId="0" borderId="0" xfId="0" applyFont="1" applyAlignment="1">
      <alignment vertical="center"/>
    </xf>
    <xf numFmtId="2" fontId="0" fillId="0" borderId="9" xfId="0" applyNumberFormat="1" applyFont="1" applyBorder="1"/>
    <xf numFmtId="0" fontId="5" fillId="0" borderId="5" xfId="0" applyFont="1" applyBorder="1" applyAlignment="1">
      <alignment horizontal="center" vertical="center" wrapText="1"/>
    </xf>
    <xf numFmtId="164" fontId="0" fillId="0" borderId="9" xfId="0" applyNumberFormat="1" applyFont="1" applyBorder="1"/>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4" xfId="0" applyFont="1" applyBorder="1"/>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0" fillId="0" borderId="5" xfId="0" applyFont="1" applyBorder="1"/>
    <xf numFmtId="3" fontId="7" fillId="0" borderId="0" xfId="0" applyNumberFormat="1" applyFont="1" applyAlignment="1">
      <alignment horizontal="center"/>
    </xf>
    <xf numFmtId="0" fontId="0" fillId="0" borderId="0" xfId="0" applyFont="1" applyAlignment="1">
      <alignment horizontal="left"/>
    </xf>
    <xf numFmtId="3" fontId="0" fillId="0" borderId="9" xfId="0" applyNumberFormat="1" applyFont="1" applyBorder="1" applyAlignment="1">
      <alignment horizontal="center" vertical="center"/>
    </xf>
    <xf numFmtId="3" fontId="8" fillId="0" borderId="9" xfId="0" applyNumberFormat="1" applyFont="1" applyBorder="1" applyAlignment="1">
      <alignment horizontal="center" vertical="center"/>
    </xf>
    <xf numFmtId="1" fontId="0" fillId="0" borderId="9" xfId="0" applyNumberFormat="1" applyFont="1" applyBorder="1" applyAlignment="1">
      <alignment horizontal="center" vertical="center"/>
    </xf>
    <xf numFmtId="0" fontId="0" fillId="0" borderId="9" xfId="0" applyFont="1" applyBorder="1" applyAlignment="1">
      <alignment horizontal="center" wrapText="1"/>
    </xf>
    <xf numFmtId="0" fontId="10" fillId="0" borderId="0" xfId="0" applyFont="1" applyAlignment="1">
      <alignment horizontal="center" wrapText="1"/>
    </xf>
    <xf numFmtId="2" fontId="0" fillId="0" borderId="0" xfId="0" applyNumberFormat="1" applyFont="1"/>
    <xf numFmtId="0" fontId="11" fillId="0" borderId="18" xfId="0" applyFont="1" applyBorder="1" applyAlignment="1">
      <alignment vertical="center"/>
    </xf>
    <xf numFmtId="3" fontId="0" fillId="0" borderId="9" xfId="0" applyNumberFormat="1" applyFont="1" applyBorder="1"/>
    <xf numFmtId="164" fontId="0" fillId="0" borderId="0" xfId="0" applyNumberFormat="1" applyFont="1"/>
    <xf numFmtId="165" fontId="0" fillId="0" borderId="9" xfId="0" applyNumberFormat="1" applyFont="1" applyBorder="1"/>
    <xf numFmtId="9" fontId="0" fillId="0" borderId="9" xfId="0" applyNumberFormat="1" applyFont="1" applyBorder="1"/>
    <xf numFmtId="0" fontId="12" fillId="0" borderId="0" xfId="0" applyFont="1"/>
    <xf numFmtId="0" fontId="13" fillId="0" borderId="0" xfId="0" applyFont="1"/>
    <xf numFmtId="0" fontId="0" fillId="0" borderId="0" xfId="0" applyFont="1" applyAlignment="1">
      <alignment horizontal="right"/>
    </xf>
    <xf numFmtId="0" fontId="0" fillId="0" borderId="8" xfId="0" applyFont="1" applyBorder="1"/>
    <xf numFmtId="0" fontId="0" fillId="0" borderId="6" xfId="0" applyFont="1" applyBorder="1"/>
    <xf numFmtId="0" fontId="0" fillId="0" borderId="7" xfId="0" applyFont="1" applyBorder="1"/>
    <xf numFmtId="0" fontId="0" fillId="0" borderId="12" xfId="0" applyFont="1" applyBorder="1"/>
    <xf numFmtId="0" fontId="0" fillId="0" borderId="13" xfId="0" applyFont="1" applyBorder="1"/>
    <xf numFmtId="0" fontId="0" fillId="0" borderId="11" xfId="0" applyFont="1" applyBorder="1" applyAlignment="1">
      <alignment horizontal="center"/>
    </xf>
    <xf numFmtId="0" fontId="0" fillId="0" borderId="12" xfId="0" applyFont="1" applyBorder="1" applyAlignment="1">
      <alignment horizontal="center"/>
    </xf>
    <xf numFmtId="0" fontId="0" fillId="0" borderId="13" xfId="0" applyFont="1" applyBorder="1" applyAlignment="1">
      <alignment horizontal="center"/>
    </xf>
    <xf numFmtId="0" fontId="9" fillId="0" borderId="0" xfId="0" applyFont="1"/>
    <xf numFmtId="0" fontId="0" fillId="0" borderId="0" xfId="0" applyFont="1" applyAlignment="1">
      <alignment horizontal="center" vertical="center" wrapText="1"/>
    </xf>
    <xf numFmtId="2" fontId="0" fillId="0" borderId="9" xfId="0" applyNumberFormat="1" applyFont="1" applyBorder="1" applyAlignment="1">
      <alignment horizontal="center" vertical="center"/>
    </xf>
    <xf numFmtId="2" fontId="0" fillId="0" borderId="9" xfId="0" applyNumberFormat="1" applyFont="1" applyBorder="1" applyAlignment="1">
      <alignment horizontal="center" vertical="center" wrapText="1"/>
    </xf>
    <xf numFmtId="3" fontId="0" fillId="0" borderId="0" xfId="0" applyNumberFormat="1" applyFont="1"/>
    <xf numFmtId="2" fontId="0" fillId="0" borderId="19" xfId="0" applyNumberFormat="1" applyFont="1" applyBorder="1"/>
    <xf numFmtId="0" fontId="0" fillId="0" borderId="0" xfId="0" applyFont="1" applyAlignment="1">
      <alignment horizontal="center" vertical="center"/>
    </xf>
    <xf numFmtId="0" fontId="0" fillId="0" borderId="0" xfId="0" applyFont="1" applyAlignment="1">
      <alignment wrapText="1"/>
    </xf>
    <xf numFmtId="0" fontId="0" fillId="2" borderId="1" xfId="0" applyFont="1" applyFill="1" applyBorder="1" applyAlignment="1">
      <alignment horizontal="center" vertical="center"/>
    </xf>
    <xf numFmtId="2" fontId="0" fillId="3" borderId="9" xfId="0" applyNumberFormat="1" applyFont="1" applyFill="1" applyBorder="1"/>
    <xf numFmtId="2" fontId="0" fillId="0" borderId="0" xfId="0" applyNumberFormat="1" applyFont="1" applyAlignment="1">
      <alignment horizontal="center"/>
    </xf>
    <xf numFmtId="2" fontId="3" fillId="0" borderId="0" xfId="0" applyNumberFormat="1" applyFont="1"/>
    <xf numFmtId="2" fontId="0" fillId="2" borderId="1" xfId="0" applyNumberFormat="1" applyFont="1" applyFill="1" applyBorder="1"/>
    <xf numFmtId="2" fontId="0" fillId="0" borderId="3" xfId="0" applyNumberFormat="1" applyFont="1" applyBorder="1"/>
    <xf numFmtId="2" fontId="0" fillId="0" borderId="14" xfId="0" applyNumberFormat="1" applyFont="1" applyBorder="1"/>
    <xf numFmtId="2" fontId="0" fillId="0" borderId="11" xfId="0" applyNumberFormat="1" applyFont="1" applyBorder="1"/>
    <xf numFmtId="2" fontId="0" fillId="2" borderId="9" xfId="0" applyNumberFormat="1" applyFont="1" applyFill="1" applyBorder="1"/>
    <xf numFmtId="2" fontId="0" fillId="4" borderId="9" xfId="0" applyNumberFormat="1" applyFont="1" applyFill="1" applyBorder="1"/>
    <xf numFmtId="2" fontId="9" fillId="0" borderId="0" xfId="0" applyNumberFormat="1" applyFont="1" applyAlignment="1">
      <alignment horizontal="center"/>
    </xf>
    <xf numFmtId="2" fontId="0" fillId="2" borderId="1" xfId="0" applyNumberFormat="1" applyFont="1" applyFill="1" applyBorder="1" applyAlignment="1">
      <alignment horizontal="center" vertical="center"/>
    </xf>
    <xf numFmtId="1" fontId="0" fillId="0" borderId="9" xfId="0" applyNumberFormat="1" applyFont="1" applyBorder="1" applyAlignment="1">
      <alignment horizontal="center" vertical="center" wrapText="1"/>
    </xf>
    <xf numFmtId="1" fontId="0" fillId="2" borderId="9" xfId="0" applyNumberFormat="1" applyFont="1" applyFill="1" applyBorder="1" applyAlignment="1">
      <alignment horizontal="center" vertical="center" wrapText="1"/>
    </xf>
    <xf numFmtId="2" fontId="0" fillId="0" borderId="0" xfId="0" applyNumberFormat="1" applyFont="1" applyAlignment="1">
      <alignment horizontal="center" vertical="center"/>
    </xf>
    <xf numFmtId="2" fontId="0" fillId="0" borderId="0" xfId="0" applyNumberFormat="1" applyFont="1" applyAlignment="1">
      <alignment horizontal="center" vertical="center" wrapText="1"/>
    </xf>
    <xf numFmtId="2" fontId="10" fillId="0" borderId="0" xfId="0" applyNumberFormat="1" applyFont="1" applyAlignment="1">
      <alignment horizontal="center"/>
    </xf>
    <xf numFmtId="2" fontId="15" fillId="0" borderId="0" xfId="0" applyNumberFormat="1" applyFont="1"/>
    <xf numFmtId="2" fontId="0" fillId="2" borderId="9" xfId="0" applyNumberFormat="1" applyFont="1" applyFill="1" applyBorder="1" applyAlignment="1">
      <alignment horizontal="center" vertical="center"/>
    </xf>
    <xf numFmtId="0" fontId="0" fillId="6" borderId="1" xfId="0" applyFont="1" applyFill="1" applyBorder="1"/>
    <xf numFmtId="0" fontId="0" fillId="0" borderId="27" xfId="0" applyFont="1" applyBorder="1"/>
    <xf numFmtId="0" fontId="1" fillId="0" borderId="0" xfId="0" applyFont="1" applyAlignment="1">
      <alignment horizontal="center" vertical="center"/>
    </xf>
    <xf numFmtId="0" fontId="0" fillId="0" borderId="0" xfId="0" applyFont="1" applyAlignment="1"/>
    <xf numFmtId="0" fontId="6" fillId="0" borderId="10" xfId="0" applyFont="1" applyBorder="1"/>
    <xf numFmtId="0" fontId="6" fillId="0" borderId="15" xfId="0" applyFont="1" applyBorder="1"/>
    <xf numFmtId="0" fontId="6" fillId="0" borderId="4" xfId="0" applyFont="1" applyBorder="1"/>
    <xf numFmtId="0" fontId="6" fillId="0" borderId="7" xfId="0" applyFont="1" applyBorder="1"/>
    <xf numFmtId="0" fontId="6" fillId="0" borderId="14" xfId="0" applyFont="1" applyBorder="1"/>
    <xf numFmtId="0" fontId="6" fillId="0" borderId="17" xfId="0" applyFont="1" applyBorder="1"/>
    <xf numFmtId="0" fontId="6" fillId="0" borderId="11" xfId="0" applyFont="1" applyBorder="1"/>
    <xf numFmtId="0" fontId="6" fillId="0" borderId="12" xfId="0" applyFont="1" applyBorder="1"/>
    <xf numFmtId="0" fontId="6" fillId="0" borderId="13" xfId="0" applyFont="1" applyBorder="1"/>
    <xf numFmtId="0" fontId="5" fillId="0" borderId="2" xfId="0" applyFont="1" applyBorder="1" applyAlignment="1">
      <alignment horizontal="center" vertical="center" wrapText="1"/>
    </xf>
    <xf numFmtId="0" fontId="5" fillId="0" borderId="5" xfId="0" applyFont="1" applyBorder="1" applyAlignment="1">
      <alignment horizontal="center" vertical="center"/>
    </xf>
    <xf numFmtId="0" fontId="6" fillId="0" borderId="6" xfId="0" applyFont="1" applyBorder="1"/>
    <xf numFmtId="0" fontId="6" fillId="0" borderId="8" xfId="0" applyFont="1" applyBorder="1"/>
    <xf numFmtId="0" fontId="0" fillId="0" borderId="5" xfId="0" applyFont="1" applyBorder="1" applyAlignment="1">
      <alignment horizontal="center"/>
    </xf>
    <xf numFmtId="0" fontId="3" fillId="0" borderId="0" xfId="0" applyFont="1" applyAlignment="1">
      <alignment horizontal="left"/>
    </xf>
    <xf numFmtId="0" fontId="0" fillId="0" borderId="3" xfId="0" applyFont="1" applyBorder="1" applyAlignment="1">
      <alignment horizontal="center" wrapText="1"/>
    </xf>
    <xf numFmtId="0" fontId="0" fillId="0" borderId="0" xfId="0" applyFont="1" applyAlignment="1">
      <alignment horizontal="center" wrapText="1"/>
    </xf>
    <xf numFmtId="2" fontId="0" fillId="0" borderId="5" xfId="0" applyNumberFormat="1" applyFont="1" applyBorder="1" applyAlignment="1">
      <alignment horizontal="center" vertical="center"/>
    </xf>
    <xf numFmtId="0" fontId="9" fillId="0" borderId="0" xfId="0" applyFont="1" applyAlignment="1">
      <alignment horizontal="center" wrapText="1"/>
    </xf>
    <xf numFmtId="0" fontId="0" fillId="0" borderId="0" xfId="0" applyFont="1" applyAlignment="1">
      <alignment horizontal="center" vertical="center"/>
    </xf>
    <xf numFmtId="2" fontId="0" fillId="0" borderId="0" xfId="0" applyNumberFormat="1" applyFont="1" applyAlignment="1">
      <alignment horizontal="center"/>
    </xf>
    <xf numFmtId="0" fontId="14" fillId="0" borderId="5" xfId="0" applyFont="1" applyBorder="1" applyAlignment="1">
      <alignment horizontal="center" vertical="center"/>
    </xf>
    <xf numFmtId="2" fontId="15" fillId="0" borderId="0" xfId="0" applyNumberFormat="1" applyFont="1" applyAlignment="1">
      <alignment horizontal="center"/>
    </xf>
    <xf numFmtId="2" fontId="9" fillId="3" borderId="5" xfId="0" applyNumberFormat="1" applyFont="1" applyFill="1" applyBorder="1" applyAlignment="1">
      <alignment horizontal="center"/>
    </xf>
    <xf numFmtId="2" fontId="0" fillId="0" borderId="3" xfId="0" applyNumberFormat="1" applyFont="1" applyBorder="1" applyAlignment="1">
      <alignment horizontal="center" vertical="center" wrapText="1"/>
    </xf>
    <xf numFmtId="2" fontId="9" fillId="5" borderId="5" xfId="0" applyNumberFormat="1" applyFont="1" applyFill="1" applyBorder="1" applyAlignment="1">
      <alignment horizontal="center" vertical="center"/>
    </xf>
    <xf numFmtId="2" fontId="9" fillId="3" borderId="5" xfId="0" applyNumberFormat="1" applyFont="1" applyFill="1" applyBorder="1" applyAlignment="1">
      <alignment horizontal="center" vertical="center"/>
    </xf>
    <xf numFmtId="2" fontId="3" fillId="0" borderId="0" xfId="0" applyNumberFormat="1" applyFont="1" applyAlignment="1">
      <alignment horizontal="center" vertical="center"/>
    </xf>
    <xf numFmtId="2" fontId="0" fillId="0" borderId="20" xfId="0" applyNumberFormat="1" applyFont="1" applyBorder="1" applyAlignment="1">
      <alignment horizontal="center"/>
    </xf>
    <xf numFmtId="2" fontId="0" fillId="0" borderId="2" xfId="0" applyNumberFormat="1" applyFont="1" applyBorder="1" applyAlignment="1">
      <alignment horizontal="center" vertical="center"/>
    </xf>
    <xf numFmtId="3" fontId="0" fillId="2" borderId="2" xfId="0" applyNumberFormat="1" applyFont="1" applyFill="1" applyBorder="1" applyAlignment="1">
      <alignment horizontal="center" vertical="center"/>
    </xf>
    <xf numFmtId="3" fontId="0" fillId="0" borderId="2" xfId="0" applyNumberFormat="1" applyFont="1" applyBorder="1" applyAlignment="1">
      <alignment horizontal="center" vertical="center"/>
    </xf>
    <xf numFmtId="3" fontId="0" fillId="2" borderId="2" xfId="0" applyNumberFormat="1" applyFont="1" applyFill="1" applyBorder="1" applyAlignment="1">
      <alignment horizontal="center"/>
    </xf>
    <xf numFmtId="0" fontId="0" fillId="0" borderId="24" xfId="0" applyFont="1" applyBorder="1" applyAlignment="1">
      <alignment horizontal="center"/>
    </xf>
    <xf numFmtId="0" fontId="6" fillId="0" borderId="25" xfId="0" applyFont="1" applyBorder="1"/>
    <xf numFmtId="0" fontId="6" fillId="0" borderId="26" xfId="0" applyFont="1" applyBorder="1"/>
    <xf numFmtId="0" fontId="14" fillId="0" borderId="24" xfId="0" applyFont="1" applyBorder="1" applyAlignment="1">
      <alignment horizontal="center"/>
    </xf>
    <xf numFmtId="0" fontId="0" fillId="0" borderId="21" xfId="0" applyFont="1" applyBorder="1" applyAlignment="1">
      <alignment horizontal="left" vertical="center"/>
    </xf>
    <xf numFmtId="0" fontId="6" fillId="0" borderId="22" xfId="0" applyFont="1" applyBorder="1"/>
    <xf numFmtId="0" fontId="6" fillId="0" borderId="23" xfId="0" applyFont="1" applyBorder="1"/>
    <xf numFmtId="0" fontId="0" fillId="0" borderId="0" xfId="0" applyFont="1" applyAlignment="1">
      <alignment horizontal="left" vertical="center"/>
    </xf>
    <xf numFmtId="0" fontId="17" fillId="0" borderId="5" xfId="0" applyFont="1" applyBorder="1"/>
    <xf numFmtId="0" fontId="7" fillId="0" borderId="11" xfId="0" applyFont="1" applyFill="1" applyBorder="1"/>
    <xf numFmtId="3" fontId="7" fillId="0" borderId="9" xfId="0" applyNumberFormat="1" applyFont="1" applyFill="1" applyBorder="1" applyAlignment="1">
      <alignment horizontal="center" vertical="center"/>
    </xf>
    <xf numFmtId="3" fontId="7" fillId="0" borderId="16" xfId="0" applyNumberFormat="1" applyFont="1" applyFill="1" applyBorder="1" applyAlignment="1">
      <alignment horizontal="center" vertical="center"/>
    </xf>
    <xf numFmtId="0" fontId="0" fillId="0" borderId="0" xfId="0" applyFont="1" applyFill="1" applyAlignment="1"/>
    <xf numFmtId="0" fontId="0" fillId="0" borderId="0" xfId="0" applyFont="1" applyFill="1"/>
    <xf numFmtId="0" fontId="0" fillId="0" borderId="1" xfId="0" applyFont="1" applyFill="1" applyBorder="1"/>
    <xf numFmtId="0" fontId="0" fillId="0" borderId="1" xfId="0" applyFont="1" applyFill="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vertical="center" wrapText="1"/>
    </xf>
    <xf numFmtId="0" fontId="17" fillId="0" borderId="9" xfId="0" applyFont="1" applyBorder="1"/>
    <xf numFmtId="0" fontId="17" fillId="0" borderId="0" xfId="0" applyFont="1"/>
    <xf numFmtId="0" fontId="0" fillId="0" borderId="7" xfId="0" applyFont="1" applyBorder="1" applyAlignment="1">
      <alignment horizontal="center" vertical="center" wrapText="1"/>
    </xf>
    <xf numFmtId="0" fontId="0" fillId="0" borderId="1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28" xfId="0" applyFont="1" applyBorder="1" applyAlignment="1">
      <alignment horizontal="center" wrapText="1"/>
    </xf>
    <xf numFmtId="0" fontId="17" fillId="0" borderId="28" xfId="0" applyFont="1" applyBorder="1"/>
    <xf numFmtId="0" fontId="0" fillId="0" borderId="28" xfId="0" applyFont="1" applyBorder="1"/>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1" xfId="0" applyFont="1" applyFill="1" applyBorder="1" applyAlignment="1">
      <alignment horizontal="center"/>
    </xf>
    <xf numFmtId="0" fontId="17" fillId="0" borderId="8" xfId="0" applyFont="1" applyBorder="1"/>
    <xf numFmtId="10" fontId="0" fillId="0" borderId="0" xfId="2" applyNumberFormat="1" applyFont="1"/>
    <xf numFmtId="1" fontId="0" fillId="0" borderId="0" xfId="0" applyNumberFormat="1" applyFont="1"/>
    <xf numFmtId="172" fontId="0" fillId="0" borderId="0" xfId="1" applyNumberFormat="1" applyFont="1"/>
    <xf numFmtId="0" fontId="17" fillId="0" borderId="9" xfId="0" applyFont="1" applyBorder="1" applyAlignment="1">
      <alignment horizontal="center" vertical="center" wrapText="1"/>
    </xf>
    <xf numFmtId="0" fontId="17" fillId="0" borderId="16"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0" fillId="0" borderId="9" xfId="0" applyFont="1" applyFill="1" applyBorder="1" applyAlignment="1">
      <alignment horizontal="center"/>
    </xf>
    <xf numFmtId="2" fontId="0" fillId="0" borderId="9" xfId="0" applyNumberFormat="1" applyFont="1" applyFill="1" applyBorder="1" applyAlignment="1">
      <alignment horizontal="center"/>
    </xf>
    <xf numFmtId="0" fontId="0" fillId="0" borderId="0" xfId="0" applyFont="1" applyFill="1" applyAlignment="1">
      <alignment horizontal="center"/>
    </xf>
    <xf numFmtId="0" fontId="17" fillId="0" borderId="0" xfId="0" applyFont="1" applyAlignment="1"/>
    <xf numFmtId="1" fontId="0" fillId="0" borderId="9" xfId="0" applyNumberFormat="1" applyFont="1" applyFill="1" applyBorder="1" applyAlignment="1">
      <alignment horizontal="center"/>
    </xf>
    <xf numFmtId="0" fontId="17" fillId="0" borderId="15" xfId="0" applyFont="1" applyBorder="1" applyAlignment="1">
      <alignment horizontal="center" vertical="center" wrapText="1"/>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166" fontId="0" fillId="0" borderId="9" xfId="0" applyNumberFormat="1" applyFont="1" applyBorder="1"/>
    <xf numFmtId="1" fontId="0" fillId="0" borderId="9" xfId="0" applyNumberFormat="1" applyFont="1" applyBorder="1"/>
    <xf numFmtId="174" fontId="0" fillId="0" borderId="9" xfId="0" applyNumberFormat="1" applyFont="1" applyBorder="1"/>
    <xf numFmtId="172" fontId="0" fillId="0" borderId="9" xfId="1" applyNumberFormat="1" applyFont="1" applyBorder="1"/>
    <xf numFmtId="172" fontId="0" fillId="0" borderId="9" xfId="1" applyNumberFormat="1" applyFont="1" applyBorder="1" applyAlignment="1">
      <alignment horizontal="center" vertical="center"/>
    </xf>
    <xf numFmtId="0" fontId="0" fillId="0" borderId="4" xfId="0" applyFont="1" applyBorder="1" applyAlignment="1">
      <alignment horizontal="center" vertical="center" wrapText="1"/>
    </xf>
    <xf numFmtId="0" fontId="0"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xf>
    <xf numFmtId="2" fontId="17" fillId="0" borderId="9" xfId="0" applyNumberFormat="1" applyFont="1" applyBorder="1" applyAlignment="1">
      <alignment horizontal="center" vertical="center" wrapText="1"/>
    </xf>
    <xf numFmtId="2" fontId="17" fillId="0" borderId="3" xfId="0" applyNumberFormat="1" applyFont="1" applyBorder="1" applyAlignment="1">
      <alignment horizontal="center" wrapText="1"/>
    </xf>
    <xf numFmtId="2" fontId="17" fillId="0" borderId="0" xfId="0" applyNumberFormat="1" applyFont="1"/>
    <xf numFmtId="2" fontId="0" fillId="0" borderId="1" xfId="0" applyNumberFormat="1" applyFont="1" applyFill="1" applyBorder="1"/>
    <xf numFmtId="0" fontId="5" fillId="0" borderId="1" xfId="0" applyFont="1" applyBorder="1" applyAlignment="1">
      <alignment vertical="center"/>
    </xf>
    <xf numFmtId="0" fontId="6" fillId="0" borderId="1" xfId="0" applyFont="1" applyBorder="1" applyAlignment="1"/>
    <xf numFmtId="0" fontId="5" fillId="0" borderId="1" xfId="0" applyFont="1" applyBorder="1" applyAlignment="1">
      <alignment horizontal="center" vertical="center"/>
    </xf>
    <xf numFmtId="2" fontId="0" fillId="0" borderId="0" xfId="0" applyNumberFormat="1" applyFont="1" applyFill="1"/>
    <xf numFmtId="172" fontId="0" fillId="0" borderId="0" xfId="0" applyNumberFormat="1" applyFont="1"/>
    <xf numFmtId="172" fontId="0" fillId="3" borderId="9" xfId="1" applyNumberFormat="1" applyFont="1" applyFill="1" applyBorder="1"/>
    <xf numFmtId="172" fontId="0" fillId="3" borderId="9" xfId="1" applyNumberFormat="1" applyFont="1" applyFill="1" applyBorder="1" applyAlignment="1">
      <alignment horizontal="center" vertical="center"/>
    </xf>
    <xf numFmtId="172" fontId="0" fillId="2" borderId="1" xfId="1" applyNumberFormat="1" applyFont="1" applyFill="1" applyBorder="1"/>
    <xf numFmtId="172" fontId="0" fillId="0" borderId="9" xfId="1" applyNumberFormat="1" applyFont="1" applyBorder="1" applyAlignment="1">
      <alignment horizontal="center" vertical="center" wrapText="1"/>
    </xf>
    <xf numFmtId="172" fontId="5" fillId="0" borderId="1" xfId="1" applyNumberFormat="1" applyFont="1" applyBorder="1" applyAlignment="1">
      <alignment vertical="center" wrapText="1"/>
    </xf>
    <xf numFmtId="172" fontId="0" fillId="0" borderId="0" xfId="1" applyNumberFormat="1" applyFont="1" applyAlignment="1">
      <alignment horizontal="center" vertical="center"/>
    </xf>
    <xf numFmtId="2" fontId="10" fillId="0" borderId="1" xfId="0" applyNumberFormat="1" applyFont="1" applyFill="1" applyBorder="1" applyAlignment="1">
      <alignment horizontal="center"/>
    </xf>
    <xf numFmtId="2" fontId="16" fillId="0" borderId="1" xfId="0" applyNumberFormat="1" applyFont="1" applyFill="1" applyBorder="1" applyAlignment="1">
      <alignment horizontal="center"/>
    </xf>
    <xf numFmtId="2" fontId="10" fillId="0" borderId="0" xfId="0" applyNumberFormat="1" applyFont="1" applyFill="1" applyAlignment="1">
      <alignment horizontal="center"/>
    </xf>
    <xf numFmtId="2" fontId="0" fillId="0" borderId="9" xfId="0" applyNumberFormat="1" applyFont="1" applyFill="1" applyBorder="1"/>
    <xf numFmtId="3" fontId="0" fillId="0" borderId="10" xfId="0" applyNumberFormat="1" applyFont="1" applyBorder="1" applyAlignment="1">
      <alignment horizontal="center" vertical="center"/>
    </xf>
    <xf numFmtId="3" fontId="0" fillId="0" borderId="15" xfId="0" applyNumberFormat="1" applyFont="1" applyBorder="1" applyAlignment="1">
      <alignment horizontal="center" vertical="center"/>
    </xf>
    <xf numFmtId="2" fontId="0" fillId="0" borderId="10" xfId="0" applyNumberFormat="1" applyFont="1" applyBorder="1" applyAlignment="1">
      <alignment horizontal="center" vertical="center"/>
    </xf>
    <xf numFmtId="2" fontId="0" fillId="0" borderId="15" xfId="0" applyNumberFormat="1" applyFont="1" applyBorder="1" applyAlignment="1">
      <alignment horizontal="center" vertical="center"/>
    </xf>
    <xf numFmtId="3" fontId="0" fillId="2" borderId="10" xfId="0" applyNumberFormat="1" applyFont="1" applyFill="1" applyBorder="1" applyAlignment="1">
      <alignment horizontal="center"/>
    </xf>
    <xf numFmtId="3" fontId="0" fillId="2" borderId="15" xfId="0" applyNumberFormat="1" applyFont="1" applyFill="1" applyBorder="1" applyAlignment="1">
      <alignment horizontal="center"/>
    </xf>
    <xf numFmtId="3" fontId="0" fillId="2" borderId="10" xfId="0" applyNumberFormat="1" applyFont="1" applyFill="1" applyBorder="1" applyAlignment="1">
      <alignment horizontal="center" vertical="center"/>
    </xf>
    <xf numFmtId="3" fontId="0" fillId="2" borderId="15"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17EC2-2ADA-4CC4-9379-D9BEC7893FAE}">
  <dimension ref="A1:Z996"/>
  <sheetViews>
    <sheetView topLeftCell="A46" workbookViewId="0">
      <selection activeCell="B16" sqref="B16"/>
    </sheetView>
  </sheetViews>
  <sheetFormatPr baseColWidth="10" defaultColWidth="14.42578125" defaultRowHeight="15" customHeight="1" x14ac:dyDescent="0.25"/>
  <cols>
    <col min="1" max="1" width="18" customWidth="1"/>
    <col min="2" max="2" width="2.7109375" customWidth="1"/>
    <col min="3" max="3" width="17.5703125" customWidth="1"/>
    <col min="4" max="4" width="10" customWidth="1"/>
    <col min="5" max="5" width="17.28515625" customWidth="1"/>
    <col min="6" max="6" width="2.7109375" customWidth="1"/>
    <col min="7" max="7" width="16.5703125" customWidth="1"/>
    <col min="8" max="8" width="10" customWidth="1"/>
    <col min="9" max="9" width="17.7109375" customWidth="1"/>
    <col min="10" max="10" width="2.7109375" customWidth="1"/>
    <col min="11" max="13" width="10" customWidth="1"/>
    <col min="14" max="14" width="3.140625" bestFit="1" customWidth="1"/>
    <col min="15" max="26" width="10" customWidth="1"/>
  </cols>
  <sheetData>
    <row r="1" spans="1:26" ht="18" customHeight="1" x14ac:dyDescent="0.25">
      <c r="A1" s="76" t="s">
        <v>1</v>
      </c>
      <c r="B1" s="77"/>
      <c r="C1" s="77"/>
      <c r="D1" s="77"/>
      <c r="E1" s="77"/>
      <c r="F1" s="77"/>
      <c r="G1" s="77"/>
      <c r="H1" s="77"/>
      <c r="I1" s="77"/>
      <c r="J1" s="77"/>
      <c r="K1" s="77"/>
      <c r="L1" s="77"/>
      <c r="M1" s="77"/>
      <c r="N1" s="2"/>
      <c r="O1" s="2"/>
      <c r="P1" s="2"/>
      <c r="Q1" s="2"/>
      <c r="R1" s="2"/>
      <c r="S1" s="2"/>
      <c r="T1" s="2"/>
      <c r="U1" s="2"/>
      <c r="V1" s="2"/>
      <c r="W1" s="2"/>
      <c r="X1" s="2"/>
      <c r="Y1" s="2"/>
      <c r="Z1" s="2"/>
    </row>
    <row r="2" spans="1:26" ht="18" customHeight="1" x14ac:dyDescent="0.25">
      <c r="A2" s="3"/>
      <c r="B2" s="3"/>
      <c r="C2" s="2"/>
      <c r="D2" s="2"/>
      <c r="E2" s="2"/>
      <c r="F2" s="2"/>
      <c r="G2" s="2"/>
      <c r="H2" s="2"/>
      <c r="I2" s="2"/>
      <c r="J2" s="2"/>
      <c r="K2" s="2"/>
      <c r="L2" s="2"/>
      <c r="M2" s="2"/>
      <c r="N2" s="2"/>
      <c r="O2" s="2"/>
      <c r="P2" s="2"/>
      <c r="Q2" s="2"/>
      <c r="R2" s="2"/>
      <c r="S2" s="2"/>
      <c r="T2" s="2"/>
      <c r="U2" s="2"/>
      <c r="V2" s="2"/>
      <c r="W2" s="2"/>
      <c r="X2" s="2"/>
      <c r="Y2" s="2"/>
      <c r="Z2" s="2"/>
    </row>
    <row r="3" spans="1:26" ht="18" customHeight="1" x14ac:dyDescent="0.25">
      <c r="A3" s="6" t="s">
        <v>2</v>
      </c>
      <c r="B3" s="6"/>
      <c r="C3" s="7"/>
      <c r="D3" s="7"/>
      <c r="E3" s="2"/>
      <c r="F3" s="2"/>
      <c r="G3" s="2"/>
      <c r="H3" s="2"/>
      <c r="I3" s="2"/>
      <c r="J3" s="2"/>
      <c r="K3" s="2"/>
      <c r="L3" s="2"/>
      <c r="M3" s="2"/>
      <c r="N3" s="2"/>
      <c r="O3" s="2"/>
      <c r="P3" s="2"/>
      <c r="Q3" s="2"/>
      <c r="R3" s="2"/>
      <c r="S3" s="2"/>
      <c r="T3" s="2"/>
      <c r="U3" s="2"/>
      <c r="V3" s="2"/>
      <c r="W3" s="2"/>
      <c r="X3" s="2"/>
      <c r="Y3" s="2"/>
      <c r="Z3" s="2"/>
    </row>
    <row r="4" spans="1:26" ht="18" customHeight="1" x14ac:dyDescent="0.25">
      <c r="A4" s="3"/>
      <c r="B4" s="3"/>
      <c r="C4" s="2"/>
      <c r="D4" s="2"/>
      <c r="E4" s="2"/>
      <c r="F4" s="2"/>
      <c r="G4" s="2"/>
      <c r="H4" s="2"/>
      <c r="I4" s="2"/>
      <c r="J4" s="2"/>
      <c r="K4" s="2"/>
      <c r="L4" s="2"/>
      <c r="M4" s="2"/>
      <c r="N4" s="2"/>
      <c r="O4" s="2"/>
      <c r="P4" s="2"/>
      <c r="Q4" s="2"/>
      <c r="R4" s="2"/>
      <c r="S4" s="2"/>
      <c r="T4" s="2"/>
      <c r="U4" s="2"/>
      <c r="V4" s="2"/>
      <c r="W4" s="2"/>
      <c r="X4" s="2"/>
      <c r="Y4" s="2"/>
      <c r="Z4" s="2"/>
    </row>
    <row r="5" spans="1:26" ht="15" customHeight="1" x14ac:dyDescent="0.25">
      <c r="A5" s="87" t="s">
        <v>3</v>
      </c>
      <c r="B5" s="129" t="s">
        <v>4</v>
      </c>
      <c r="C5" s="130"/>
      <c r="D5" s="130"/>
      <c r="E5" s="130"/>
      <c r="F5" s="130"/>
      <c r="G5" s="130"/>
      <c r="H5" s="130"/>
      <c r="I5" s="130"/>
      <c r="J5" s="130"/>
      <c r="K5" s="130"/>
      <c r="L5" s="130"/>
      <c r="M5" s="130"/>
      <c r="N5" s="130"/>
      <c r="O5" s="130"/>
      <c r="P5" s="130"/>
      <c r="Q5" s="130"/>
    </row>
    <row r="6" spans="1:26" x14ac:dyDescent="0.25">
      <c r="A6" s="78"/>
      <c r="B6" s="131"/>
      <c r="C6" s="132"/>
      <c r="D6" s="132"/>
      <c r="E6" s="132"/>
      <c r="F6" s="132"/>
      <c r="G6" s="132"/>
      <c r="H6" s="132"/>
      <c r="I6" s="132"/>
      <c r="J6" s="132"/>
      <c r="K6" s="132"/>
      <c r="L6" s="132"/>
      <c r="M6" s="132"/>
      <c r="N6" s="132"/>
      <c r="O6" s="132"/>
      <c r="P6" s="132"/>
      <c r="Q6" s="132"/>
    </row>
    <row r="7" spans="1:26" x14ac:dyDescent="0.25">
      <c r="A7" s="78"/>
      <c r="B7" s="15"/>
      <c r="C7" s="88" t="s">
        <v>192</v>
      </c>
      <c r="D7" s="89"/>
      <c r="E7" s="90"/>
      <c r="F7" s="18"/>
      <c r="G7" s="88" t="s">
        <v>199</v>
      </c>
      <c r="H7" s="89"/>
      <c r="I7" s="90"/>
      <c r="J7" s="18"/>
      <c r="K7" s="88" t="s">
        <v>200</v>
      </c>
      <c r="L7" s="89"/>
      <c r="M7" s="89"/>
      <c r="N7" s="18"/>
      <c r="O7" s="127" t="s">
        <v>201</v>
      </c>
      <c r="P7" s="128"/>
      <c r="Q7" s="128"/>
    </row>
    <row r="8" spans="1:26" x14ac:dyDescent="0.25">
      <c r="A8" s="79"/>
      <c r="B8" s="20" t="s">
        <v>13</v>
      </c>
      <c r="C8" s="21" t="s">
        <v>15</v>
      </c>
      <c r="D8" s="21" t="s">
        <v>19</v>
      </c>
      <c r="E8" s="21" t="s">
        <v>20</v>
      </c>
      <c r="F8" s="21" t="s">
        <v>13</v>
      </c>
      <c r="G8" s="21" t="s">
        <v>15</v>
      </c>
      <c r="H8" s="21" t="s">
        <v>19</v>
      </c>
      <c r="I8" s="21" t="s">
        <v>20</v>
      </c>
      <c r="J8" s="21" t="s">
        <v>13</v>
      </c>
      <c r="K8" s="21" t="s">
        <v>15</v>
      </c>
      <c r="L8" s="21" t="s">
        <v>19</v>
      </c>
      <c r="M8" s="17" t="s">
        <v>20</v>
      </c>
      <c r="N8" s="21" t="s">
        <v>13</v>
      </c>
      <c r="O8" s="21" t="s">
        <v>15</v>
      </c>
      <c r="P8" s="21" t="s">
        <v>19</v>
      </c>
      <c r="Q8" s="17" t="s">
        <v>20</v>
      </c>
    </row>
    <row r="9" spans="1:26" x14ac:dyDescent="0.25">
      <c r="A9" s="119" t="s">
        <v>193</v>
      </c>
      <c r="B9" s="22">
        <v>2</v>
      </c>
      <c r="C9" s="27">
        <f>(E9/(1-B9/100))-E9</f>
        <v>1051.7503228873466</v>
      </c>
      <c r="D9" s="27"/>
      <c r="E9" s="25">
        <f t="shared" ref="E9:E13" si="0">SUM(C10:E10)</f>
        <v>51535.765821480112</v>
      </c>
      <c r="F9" s="25"/>
      <c r="G9" s="11"/>
      <c r="H9" s="11"/>
      <c r="I9" s="26">
        <f t="shared" ref="I9:I13" si="1">SUM(G10:I10)</f>
        <v>52067.062376340735</v>
      </c>
      <c r="J9" s="26"/>
      <c r="K9" s="11"/>
      <c r="L9" s="11"/>
      <c r="M9" s="26">
        <f t="shared" ref="M9:M13" si="2">SUM(K10:M10)</f>
        <v>50505.050505050509</v>
      </c>
      <c r="N9" s="26"/>
      <c r="O9" s="11"/>
      <c r="P9" s="11"/>
      <c r="Q9" s="26">
        <f t="shared" ref="Q9:Q13" si="3">SUM(O10:Q10)</f>
        <v>51020.408163265311</v>
      </c>
    </row>
    <row r="10" spans="1:26" x14ac:dyDescent="0.25">
      <c r="A10" s="119" t="s">
        <v>194</v>
      </c>
      <c r="B10" s="22"/>
      <c r="C10" s="25"/>
      <c r="D10" s="27"/>
      <c r="E10" s="25">
        <f t="shared" si="0"/>
        <v>51535.765821480112</v>
      </c>
      <c r="F10" s="25"/>
      <c r="G10" s="11"/>
      <c r="H10" s="11"/>
      <c r="I10" s="26">
        <f t="shared" si="1"/>
        <v>52067.062376340735</v>
      </c>
      <c r="J10" s="26"/>
      <c r="K10" s="11"/>
      <c r="L10" s="11"/>
      <c r="M10" s="26">
        <f t="shared" si="2"/>
        <v>50505.050505050509</v>
      </c>
      <c r="N10" s="26"/>
      <c r="O10" s="11"/>
      <c r="P10" s="11"/>
      <c r="Q10" s="26">
        <f t="shared" si="3"/>
        <v>51020.408163265311</v>
      </c>
    </row>
    <row r="11" spans="1:26" x14ac:dyDescent="0.25">
      <c r="A11" s="119" t="s">
        <v>195</v>
      </c>
      <c r="B11" s="22"/>
      <c r="C11" s="27"/>
      <c r="D11" s="11"/>
      <c r="E11" s="25">
        <f t="shared" si="0"/>
        <v>51535.765821480112</v>
      </c>
      <c r="F11" s="25">
        <v>3</v>
      </c>
      <c r="G11" s="11"/>
      <c r="H11" s="25">
        <f>SUM((I11/(1-F11/100))-I11)</f>
        <v>1562.0118712902258</v>
      </c>
      <c r="I11" s="26">
        <f t="shared" si="1"/>
        <v>50505.050505050509</v>
      </c>
      <c r="J11" s="26"/>
      <c r="K11" s="11"/>
      <c r="L11" s="25"/>
      <c r="M11" s="26">
        <f t="shared" si="2"/>
        <v>50505.050505050509</v>
      </c>
      <c r="N11" s="26"/>
      <c r="O11" s="11"/>
      <c r="P11" s="25"/>
      <c r="Q11" s="26">
        <f t="shared" si="3"/>
        <v>51020.408163265311</v>
      </c>
    </row>
    <row r="12" spans="1:26" x14ac:dyDescent="0.25">
      <c r="A12" s="119" t="s">
        <v>196</v>
      </c>
      <c r="B12" s="22">
        <v>1</v>
      </c>
      <c r="C12" s="11"/>
      <c r="D12" s="25">
        <f>SUM((E12/(1-B12/100))-E12)</f>
        <v>515.35765821480163</v>
      </c>
      <c r="E12" s="25">
        <f t="shared" si="0"/>
        <v>51020.408163265311</v>
      </c>
      <c r="F12" s="25">
        <v>1</v>
      </c>
      <c r="G12" s="11"/>
      <c r="H12" s="25">
        <f>SUM((I12/(1-F12/100))-I12)</f>
        <v>505.05050505050895</v>
      </c>
      <c r="I12" s="26">
        <f t="shared" si="1"/>
        <v>50000</v>
      </c>
      <c r="J12" s="26"/>
      <c r="K12" s="11"/>
      <c r="L12" s="25"/>
      <c r="M12" s="26">
        <f t="shared" si="2"/>
        <v>50505.050505050509</v>
      </c>
      <c r="N12" s="26">
        <v>2</v>
      </c>
      <c r="O12" s="11"/>
      <c r="P12" s="25">
        <f>SUM((Q12/(1-N12/100))-Q12)</f>
        <v>1020.4081632653106</v>
      </c>
      <c r="Q12" s="26">
        <f t="shared" si="3"/>
        <v>50000</v>
      </c>
    </row>
    <row r="13" spans="1:26" x14ac:dyDescent="0.25">
      <c r="A13" s="119" t="s">
        <v>197</v>
      </c>
      <c r="B13" s="22">
        <v>2</v>
      </c>
      <c r="C13" s="11"/>
      <c r="D13" s="25">
        <f>SUM((E13/(1-B13/100))-E13)</f>
        <v>1020.4081632653106</v>
      </c>
      <c r="E13" s="25">
        <f t="shared" si="0"/>
        <v>50000</v>
      </c>
      <c r="F13" s="25"/>
      <c r="G13" s="11"/>
      <c r="H13" s="11"/>
      <c r="I13" s="26">
        <f t="shared" si="1"/>
        <v>50000</v>
      </c>
      <c r="J13" s="26">
        <v>1</v>
      </c>
      <c r="K13" s="11"/>
      <c r="L13" s="25">
        <f>SUM((M13/(1-J13/100))-M13)</f>
        <v>505.05050505050895</v>
      </c>
      <c r="M13" s="26">
        <f t="shared" si="2"/>
        <v>50000</v>
      </c>
      <c r="N13" s="26"/>
      <c r="O13" s="11"/>
      <c r="P13" s="25"/>
      <c r="Q13" s="26">
        <f t="shared" si="3"/>
        <v>50000</v>
      </c>
    </row>
    <row r="14" spans="1:26" x14ac:dyDescent="0.25">
      <c r="A14" s="119" t="s">
        <v>198</v>
      </c>
      <c r="B14" s="22"/>
      <c r="C14" s="11"/>
      <c r="D14" s="11"/>
      <c r="E14" s="25">
        <f>SUM(E15)</f>
        <v>50000</v>
      </c>
      <c r="F14" s="25"/>
      <c r="G14" s="11"/>
      <c r="H14" s="11"/>
      <c r="I14" s="26">
        <f>+I15</f>
        <v>50000</v>
      </c>
      <c r="J14" s="26"/>
      <c r="K14" s="11"/>
      <c r="L14" s="11"/>
      <c r="M14" s="26">
        <f>+M15</f>
        <v>50000</v>
      </c>
      <c r="N14" s="26"/>
      <c r="O14" s="11"/>
      <c r="P14" s="11"/>
      <c r="Q14" s="26">
        <f>+Q15</f>
        <v>50000</v>
      </c>
    </row>
    <row r="15" spans="1:26" s="123" customFormat="1" ht="15.75" customHeight="1" x14ac:dyDescent="0.25">
      <c r="A15" s="120" t="s">
        <v>22</v>
      </c>
      <c r="B15" s="120"/>
      <c r="C15" s="121">
        <f>SUM(C9:C14)</f>
        <v>1051.7503228873466</v>
      </c>
      <c r="D15" s="121">
        <f>SUM(D9:D14)</f>
        <v>1535.7658214801122</v>
      </c>
      <c r="E15" s="121">
        <v>50000</v>
      </c>
      <c r="F15" s="121"/>
      <c r="G15" s="121">
        <f>SUM(G9:G14)</f>
        <v>0</v>
      </c>
      <c r="H15" s="121">
        <f>SUM(H9:H14)</f>
        <v>2067.0623763407348</v>
      </c>
      <c r="I15" s="121">
        <v>50000</v>
      </c>
      <c r="J15" s="121"/>
      <c r="K15" s="121">
        <f>SUM(K9:K14)</f>
        <v>0</v>
      </c>
      <c r="L15" s="121">
        <f>SUM(L9:L14)</f>
        <v>505.05050505050895</v>
      </c>
      <c r="M15" s="122">
        <v>50000</v>
      </c>
      <c r="N15" s="121"/>
      <c r="O15" s="121">
        <f>SUM(O9:O14)</f>
        <v>0</v>
      </c>
      <c r="P15" s="121">
        <f>SUM(P9:P14)</f>
        <v>1020.4081632653106</v>
      </c>
      <c r="Q15" s="122">
        <v>50000</v>
      </c>
    </row>
    <row r="16" spans="1:26" s="123" customFormat="1" ht="15.75" customHeight="1" x14ac:dyDescent="0.25">
      <c r="A16" s="124"/>
      <c r="B16" s="124"/>
      <c r="C16" s="124"/>
      <c r="E16" s="125"/>
      <c r="F16" s="125"/>
      <c r="G16" s="124"/>
      <c r="I16" s="125"/>
      <c r="J16" s="125"/>
      <c r="M16" s="125"/>
      <c r="N16" s="124"/>
    </row>
    <row r="17" spans="1:15" s="123" customFormat="1" ht="15.75" customHeight="1" x14ac:dyDescent="0.25">
      <c r="A17" s="124"/>
      <c r="B17" s="124"/>
      <c r="C17" s="124"/>
      <c r="E17" s="126"/>
      <c r="F17" s="126"/>
      <c r="G17" s="124"/>
      <c r="I17" s="125"/>
      <c r="J17" s="125"/>
      <c r="M17" s="125"/>
      <c r="N17" s="124"/>
    </row>
    <row r="18" spans="1:15" ht="15.75" customHeight="1" x14ac:dyDescent="0.25">
      <c r="A18" s="136" t="s">
        <v>23</v>
      </c>
      <c r="B18" s="28"/>
      <c r="C18" s="134" t="s">
        <v>192</v>
      </c>
      <c r="D18" s="12">
        <v>1</v>
      </c>
      <c r="E18" s="138" t="s">
        <v>203</v>
      </c>
      <c r="F18" s="139"/>
      <c r="G18" s="139"/>
      <c r="H18" s="139"/>
      <c r="I18" s="139"/>
      <c r="J18" s="139"/>
      <c r="K18" s="148"/>
      <c r="L18" s="29"/>
      <c r="N18" s="1"/>
      <c r="O18" s="1"/>
    </row>
    <row r="19" spans="1:15" ht="15.75" customHeight="1" x14ac:dyDescent="0.25">
      <c r="A19" s="137"/>
      <c r="B19" s="28"/>
      <c r="C19" s="134" t="s">
        <v>202</v>
      </c>
      <c r="D19" s="12">
        <v>1</v>
      </c>
      <c r="E19" s="140"/>
      <c r="F19" s="141"/>
      <c r="G19" s="141"/>
      <c r="H19" s="141"/>
      <c r="I19" s="141"/>
      <c r="J19" s="141"/>
      <c r="K19" s="149"/>
      <c r="L19" s="29"/>
      <c r="O19" s="1"/>
    </row>
    <row r="20" spans="1:15" ht="15.75" customHeight="1" x14ac:dyDescent="0.25">
      <c r="A20" s="137"/>
      <c r="B20" s="28"/>
      <c r="C20" s="134" t="s">
        <v>200</v>
      </c>
      <c r="D20" s="12">
        <v>1</v>
      </c>
      <c r="E20" s="140"/>
      <c r="F20" s="141"/>
      <c r="G20" s="141"/>
      <c r="H20" s="141"/>
      <c r="I20" s="141"/>
      <c r="J20" s="141"/>
      <c r="K20" s="149"/>
      <c r="L20" s="29"/>
      <c r="O20" s="1"/>
    </row>
    <row r="21" spans="1:15" ht="15.75" customHeight="1" x14ac:dyDescent="0.25">
      <c r="A21" s="147"/>
      <c r="B21" s="142"/>
      <c r="C21" s="143" t="s">
        <v>201</v>
      </c>
      <c r="D21" s="144">
        <v>1</v>
      </c>
      <c r="E21" s="145"/>
      <c r="F21" s="146"/>
      <c r="G21" s="146"/>
      <c r="H21" s="146"/>
      <c r="I21" s="146"/>
      <c r="J21" s="146"/>
      <c r="K21" s="150"/>
      <c r="O21" s="1"/>
    </row>
    <row r="22" spans="1:15" ht="15.75" customHeight="1" x14ac:dyDescent="0.25">
      <c r="A22" s="1"/>
      <c r="B22" s="1"/>
      <c r="C22" s="1"/>
      <c r="E22" s="1"/>
      <c r="F22" s="1"/>
      <c r="G22" s="1"/>
      <c r="I22" s="1"/>
      <c r="J22" s="1"/>
      <c r="O22" s="1"/>
    </row>
    <row r="23" spans="1:15" ht="15.75" customHeight="1" x14ac:dyDescent="0.25">
      <c r="A23" s="1"/>
      <c r="B23" s="1"/>
      <c r="C23" s="1"/>
      <c r="E23" s="1"/>
      <c r="F23" s="1"/>
      <c r="G23" s="1"/>
      <c r="I23" s="1"/>
      <c r="J23" s="1"/>
      <c r="O23" s="1"/>
    </row>
    <row r="24" spans="1:15" ht="18.75" customHeight="1" x14ac:dyDescent="0.25">
      <c r="A24" s="135" t="s">
        <v>205</v>
      </c>
      <c r="B24" s="1"/>
      <c r="C24" s="1"/>
      <c r="E24" s="1"/>
      <c r="F24" s="1"/>
      <c r="G24" s="1" t="s">
        <v>192</v>
      </c>
      <c r="H24" s="155">
        <f>E9*D18</f>
        <v>51535.765821480112</v>
      </c>
      <c r="I24" s="1"/>
      <c r="J24" s="1"/>
      <c r="O24" s="1"/>
    </row>
    <row r="25" spans="1:15" ht="15.75" customHeight="1" x14ac:dyDescent="0.25">
      <c r="A25" s="1"/>
      <c r="B25" s="1"/>
      <c r="C25" s="1"/>
      <c r="E25" s="1"/>
      <c r="F25" s="1"/>
      <c r="G25" s="1" t="s">
        <v>202</v>
      </c>
      <c r="H25" s="155">
        <f>I9*D19</f>
        <v>52067.062376340735</v>
      </c>
      <c r="I25" s="1"/>
      <c r="J25" s="1"/>
    </row>
    <row r="26" spans="1:15" ht="15.75" customHeight="1" x14ac:dyDescent="0.25">
      <c r="A26" s="1"/>
      <c r="B26" s="1"/>
      <c r="C26" s="1"/>
      <c r="E26" s="1"/>
      <c r="F26" s="1"/>
      <c r="G26" s="1" t="s">
        <v>200</v>
      </c>
      <c r="H26" s="155">
        <f>M9*D20</f>
        <v>50505.050505050509</v>
      </c>
      <c r="I26" s="1"/>
      <c r="J26" s="1"/>
    </row>
    <row r="27" spans="1:15" ht="15.75" customHeight="1" x14ac:dyDescent="0.25">
      <c r="A27" s="1"/>
      <c r="B27" s="1"/>
      <c r="C27" s="1"/>
      <c r="E27" s="1"/>
      <c r="F27" s="1"/>
      <c r="G27" s="1" t="s">
        <v>201</v>
      </c>
      <c r="H27" s="155">
        <f>+Q9*D21</f>
        <v>51020.408163265311</v>
      </c>
      <c r="I27" s="1"/>
      <c r="J27" s="1"/>
    </row>
    <row r="28" spans="1:15" ht="15.75" customHeight="1" x14ac:dyDescent="0.25">
      <c r="A28" s="1"/>
      <c r="B28" s="1"/>
      <c r="C28" s="1"/>
      <c r="E28" s="1"/>
      <c r="F28" s="1"/>
      <c r="G28" s="1"/>
      <c r="H28" s="155"/>
      <c r="I28" s="1"/>
      <c r="J28" s="1"/>
    </row>
    <row r="29" spans="1:15" ht="18.75" customHeight="1" x14ac:dyDescent="0.25">
      <c r="A29" s="135" t="s">
        <v>206</v>
      </c>
      <c r="B29" s="1"/>
      <c r="C29" s="1"/>
      <c r="E29" s="1"/>
      <c r="F29" s="1"/>
      <c r="G29" s="1" t="s">
        <v>192</v>
      </c>
      <c r="H29" s="155">
        <f>(E9-C15)*D18</f>
        <v>50484.015498592766</v>
      </c>
      <c r="I29" s="1"/>
      <c r="J29" s="1"/>
    </row>
    <row r="30" spans="1:15" ht="15.75" customHeight="1" x14ac:dyDescent="0.25">
      <c r="A30" s="1"/>
      <c r="B30" s="1"/>
      <c r="C30" s="1"/>
      <c r="E30" s="1"/>
      <c r="F30" s="1"/>
      <c r="G30" s="1" t="s">
        <v>202</v>
      </c>
      <c r="H30" s="155">
        <f>(I9-G15)*D19</f>
        <v>52067.062376340735</v>
      </c>
      <c r="I30" s="1"/>
      <c r="J30" s="1"/>
    </row>
    <row r="31" spans="1:15" ht="15.75" customHeight="1" x14ac:dyDescent="0.25">
      <c r="A31" s="1"/>
      <c r="B31" s="1"/>
      <c r="C31" s="1"/>
      <c r="E31" s="1"/>
      <c r="F31" s="1"/>
      <c r="G31" s="1" t="s">
        <v>200</v>
      </c>
      <c r="H31" s="155">
        <f>(M9-K15)*D20</f>
        <v>50505.050505050509</v>
      </c>
      <c r="I31" s="1"/>
      <c r="J31" s="1"/>
    </row>
    <row r="32" spans="1:15" ht="15.75" customHeight="1" x14ac:dyDescent="0.25">
      <c r="A32" s="1"/>
      <c r="B32" s="1"/>
      <c r="C32" s="1"/>
      <c r="E32" s="1"/>
      <c r="F32" s="1"/>
      <c r="G32" s="1" t="s">
        <v>201</v>
      </c>
      <c r="H32" s="155">
        <f>(Q9-O15)*D21</f>
        <v>51020.408163265311</v>
      </c>
      <c r="I32" s="1"/>
      <c r="J32" s="1"/>
    </row>
    <row r="33" spans="1:13" ht="18.75" customHeight="1" x14ac:dyDescent="0.25">
      <c r="A33" s="1" t="s">
        <v>33</v>
      </c>
      <c r="B33" s="1"/>
      <c r="C33" s="1"/>
      <c r="E33" s="1"/>
      <c r="F33" s="1"/>
      <c r="G33" s="1"/>
      <c r="H33" s="30"/>
      <c r="I33" s="1"/>
      <c r="J33" s="1"/>
    </row>
    <row r="34" spans="1:13" ht="15.75" customHeight="1" x14ac:dyDescent="0.25">
      <c r="A34" s="1" t="s">
        <v>34</v>
      </c>
      <c r="B34" s="1"/>
      <c r="C34" s="1"/>
      <c r="E34" s="1"/>
      <c r="F34" s="1"/>
      <c r="G34" s="1" t="s">
        <v>192</v>
      </c>
      <c r="H34" s="153">
        <f>(SUM(C15:D15)/E15)</f>
        <v>5.1750322887349175E-2</v>
      </c>
      <c r="I34" s="1"/>
      <c r="J34" s="1"/>
    </row>
    <row r="35" spans="1:13" ht="15.75" customHeight="1" x14ac:dyDescent="0.25">
      <c r="A35" s="1"/>
      <c r="B35" s="1"/>
      <c r="C35" s="1"/>
      <c r="E35" s="1"/>
      <c r="F35" s="1"/>
      <c r="G35" s="1" t="s">
        <v>202</v>
      </c>
      <c r="H35" s="153">
        <f>(SUM(G15:H15)/I15)</f>
        <v>4.1341247526814694E-2</v>
      </c>
      <c r="I35" s="1"/>
      <c r="J35" s="1"/>
    </row>
    <row r="36" spans="1:13" ht="15.75" customHeight="1" x14ac:dyDescent="0.25">
      <c r="A36" s="1"/>
      <c r="B36" s="1"/>
      <c r="C36" s="1"/>
      <c r="E36" s="1"/>
      <c r="F36" s="1"/>
      <c r="G36" s="1" t="s">
        <v>200</v>
      </c>
      <c r="H36" s="153">
        <f>(SUM(K15:L15)/M15)</f>
        <v>1.0101010101010178E-2</v>
      </c>
      <c r="I36" s="1"/>
      <c r="J36" s="1"/>
    </row>
    <row r="37" spans="1:13" ht="15.75" customHeight="1" x14ac:dyDescent="0.25">
      <c r="A37" s="1"/>
      <c r="B37" s="1"/>
      <c r="C37" s="1"/>
      <c r="E37" s="1"/>
      <c r="F37" s="1"/>
      <c r="G37" s="1" t="s">
        <v>201</v>
      </c>
      <c r="H37" s="153">
        <f>(SUM(O15:P15)/Q15)</f>
        <v>2.0408163265306211E-2</v>
      </c>
      <c r="I37" s="1"/>
      <c r="J37" s="1"/>
    </row>
    <row r="38" spans="1:13" ht="15.75" customHeight="1" x14ac:dyDescent="0.25">
      <c r="A38" s="1"/>
      <c r="B38" s="1"/>
      <c r="C38" s="1"/>
      <c r="E38" s="1"/>
      <c r="F38" s="1"/>
      <c r="G38" s="1"/>
      <c r="H38" s="30"/>
      <c r="I38" s="1"/>
      <c r="J38" s="1"/>
    </row>
    <row r="39" spans="1:13" ht="18.75" customHeight="1" x14ac:dyDescent="0.3">
      <c r="A39" s="5" t="s">
        <v>36</v>
      </c>
      <c r="B39" s="5"/>
      <c r="C39" s="1"/>
      <c r="E39" s="1"/>
      <c r="F39" s="1"/>
      <c r="G39" s="1"/>
      <c r="H39" s="30"/>
      <c r="I39" s="1"/>
      <c r="J39" s="1"/>
    </row>
    <row r="40" spans="1:13" ht="15.75" customHeight="1" x14ac:dyDescent="0.25">
      <c r="A40" s="1"/>
      <c r="B40" s="1"/>
      <c r="C40" s="1"/>
      <c r="E40" s="1"/>
      <c r="F40" s="1"/>
      <c r="G40" s="1" t="s">
        <v>192</v>
      </c>
      <c r="H40" s="153">
        <f>(D15/E15)</f>
        <v>3.0715316429602246E-2</v>
      </c>
      <c r="I40" s="1"/>
      <c r="J40" s="1"/>
    </row>
    <row r="41" spans="1:13" ht="15.75" customHeight="1" x14ac:dyDescent="0.25">
      <c r="A41" s="1"/>
      <c r="B41" s="1"/>
      <c r="C41" s="1"/>
      <c r="E41" s="1"/>
      <c r="F41" s="1"/>
      <c r="G41" s="1" t="s">
        <v>202</v>
      </c>
      <c r="H41" s="153">
        <f>(H15/I15)</f>
        <v>4.1341247526814694E-2</v>
      </c>
      <c r="I41" s="1"/>
      <c r="J41" s="1"/>
    </row>
    <row r="42" spans="1:13" ht="15.75" customHeight="1" x14ac:dyDescent="0.25">
      <c r="A42" s="1"/>
      <c r="B42" s="1"/>
      <c r="C42" s="1"/>
      <c r="E42" s="1"/>
      <c r="F42" s="1"/>
      <c r="G42" s="1" t="s">
        <v>200</v>
      </c>
      <c r="H42" s="153">
        <f>(L15/M15)</f>
        <v>1.0101010101010178E-2</v>
      </c>
      <c r="I42" s="1"/>
      <c r="J42" s="1"/>
    </row>
    <row r="43" spans="1:13" ht="15.75" customHeight="1" x14ac:dyDescent="0.25">
      <c r="A43" s="37"/>
      <c r="B43" s="37"/>
      <c r="C43" s="1"/>
      <c r="E43" s="1"/>
      <c r="F43" s="1"/>
      <c r="G43" s="1" t="s">
        <v>201</v>
      </c>
      <c r="H43" s="153">
        <f>(P15/Q15)</f>
        <v>2.0408163265306211E-2</v>
      </c>
      <c r="I43" s="1"/>
      <c r="J43" s="1"/>
      <c r="K43" s="37"/>
      <c r="M43" s="38"/>
    </row>
    <row r="44" spans="1:13" ht="15.75" customHeight="1" x14ac:dyDescent="0.25">
      <c r="A44" s="1"/>
      <c r="B44" s="1"/>
      <c r="C44" s="1"/>
      <c r="E44" s="1"/>
      <c r="F44" s="1"/>
      <c r="G44" s="1"/>
      <c r="I44" s="1"/>
      <c r="J44" s="1"/>
    </row>
    <row r="45" spans="1:13" ht="15.75" customHeight="1" x14ac:dyDescent="0.25">
      <c r="A45" s="1"/>
      <c r="B45" s="1"/>
      <c r="C45" s="1"/>
      <c r="E45" s="1"/>
      <c r="F45" s="1"/>
      <c r="G45" s="1"/>
      <c r="I45" s="1"/>
      <c r="J45" s="1"/>
    </row>
    <row r="46" spans="1:13" ht="18" customHeight="1" x14ac:dyDescent="0.25">
      <c r="A46" s="3" t="s">
        <v>37</v>
      </c>
      <c r="B46" s="3"/>
      <c r="C46" s="1"/>
      <c r="E46" s="1"/>
      <c r="F46" s="1"/>
      <c r="G46" s="1"/>
      <c r="I46" s="1"/>
      <c r="J46" s="1"/>
    </row>
    <row r="47" spans="1:13" ht="15.75" customHeight="1" x14ac:dyDescent="0.25">
      <c r="A47" s="1"/>
      <c r="B47" s="1"/>
      <c r="C47" s="1"/>
      <c r="E47" s="1"/>
      <c r="F47" s="1"/>
      <c r="G47" s="1"/>
      <c r="I47" s="1"/>
      <c r="J47" s="1"/>
    </row>
    <row r="48" spans="1:13" ht="15.75" customHeight="1" x14ac:dyDescent="0.25">
      <c r="A48" s="1" t="s">
        <v>38</v>
      </c>
      <c r="B48" s="1"/>
      <c r="C48" s="22">
        <v>365</v>
      </c>
      <c r="D48" s="39" t="s">
        <v>39</v>
      </c>
      <c r="E48" s="22">
        <v>20</v>
      </c>
      <c r="F48" s="40"/>
      <c r="G48" s="152" t="s">
        <v>204</v>
      </c>
      <c r="H48" s="125"/>
      <c r="I48" s="125"/>
      <c r="J48" s="125"/>
    </row>
    <row r="49" spans="1:10" ht="15.75" customHeight="1" x14ac:dyDescent="0.25">
      <c r="A49" s="1"/>
      <c r="B49" s="1"/>
      <c r="C49" s="1"/>
      <c r="E49" s="22">
        <f>52*2</f>
        <v>104</v>
      </c>
      <c r="F49" s="19"/>
      <c r="G49" s="41" t="s">
        <v>40</v>
      </c>
      <c r="H49" s="151"/>
      <c r="I49" s="124"/>
      <c r="J49" s="124"/>
    </row>
    <row r="50" spans="1:10" ht="15.75" customHeight="1" x14ac:dyDescent="0.25">
      <c r="A50" s="1"/>
      <c r="B50" s="1"/>
      <c r="C50" s="22">
        <v>11</v>
      </c>
      <c r="D50" s="40" t="s">
        <v>41</v>
      </c>
      <c r="E50" s="40"/>
      <c r="F50" s="40"/>
      <c r="G50" s="39"/>
      <c r="I50" s="1"/>
      <c r="J50" s="1"/>
    </row>
    <row r="51" spans="1:10" ht="15.75" customHeight="1" x14ac:dyDescent="0.25">
      <c r="A51" s="1"/>
      <c r="B51" s="1"/>
      <c r="C51" s="22">
        <v>1</v>
      </c>
      <c r="D51" s="40" t="s">
        <v>42</v>
      </c>
      <c r="E51" s="40">
        <v>8</v>
      </c>
      <c r="F51" s="42"/>
      <c r="G51" s="43" t="s">
        <v>43</v>
      </c>
      <c r="I51" s="1"/>
      <c r="J51" s="1"/>
    </row>
    <row r="52" spans="1:10" ht="15.75" customHeight="1" x14ac:dyDescent="0.25">
      <c r="A52" s="1"/>
      <c r="B52" s="1"/>
      <c r="C52" s="44"/>
      <c r="D52" s="45"/>
      <c r="E52" s="45" t="s">
        <v>44</v>
      </c>
      <c r="F52" s="45"/>
      <c r="G52" s="46"/>
      <c r="I52" s="1"/>
      <c r="J52" s="1"/>
    </row>
    <row r="53" spans="1:10" ht="15.75" customHeight="1" x14ac:dyDescent="0.25">
      <c r="A53" s="1"/>
      <c r="B53" s="1"/>
      <c r="C53" s="1"/>
      <c r="E53" s="1"/>
      <c r="F53" s="1"/>
      <c r="G53" s="1"/>
      <c r="I53" s="1"/>
      <c r="J53" s="1"/>
    </row>
    <row r="54" spans="1:10" ht="18.75" customHeight="1" x14ac:dyDescent="0.3">
      <c r="A54" s="5" t="s">
        <v>45</v>
      </c>
      <c r="B54" s="5"/>
      <c r="C54" s="1"/>
      <c r="D54" s="47"/>
      <c r="E54" s="47"/>
      <c r="F54" s="47"/>
      <c r="G54" s="1"/>
      <c r="I54" s="1"/>
      <c r="J54" s="1"/>
    </row>
    <row r="55" spans="1:10" ht="15.75" customHeight="1" x14ac:dyDescent="0.25">
      <c r="A55" s="1"/>
      <c r="B55" s="1"/>
      <c r="C55" s="1"/>
      <c r="E55" s="1"/>
      <c r="F55" s="1"/>
      <c r="G55" s="1"/>
      <c r="I55" s="1"/>
      <c r="J55" s="1"/>
    </row>
    <row r="56" spans="1:10" ht="15.75" customHeight="1" x14ac:dyDescent="0.25">
      <c r="A56" s="1" t="s">
        <v>46</v>
      </c>
      <c r="B56" s="1"/>
      <c r="C56" s="1">
        <f>C48-E48-C50-E49</f>
        <v>230</v>
      </c>
      <c r="D56" s="1" t="s">
        <v>39</v>
      </c>
      <c r="E56" s="1"/>
      <c r="F56" s="1"/>
      <c r="G56" s="1"/>
      <c r="I56" s="1"/>
      <c r="J56" s="1"/>
    </row>
    <row r="57" spans="1:10" ht="15.75" customHeight="1" x14ac:dyDescent="0.25">
      <c r="A57" s="1" t="s">
        <v>47</v>
      </c>
      <c r="B57" s="1"/>
      <c r="C57" s="1">
        <f>C56*C51*E51</f>
        <v>1840</v>
      </c>
      <c r="D57" s="1" t="s">
        <v>48</v>
      </c>
      <c r="E57" s="1"/>
      <c r="F57" s="1"/>
      <c r="G57" s="1"/>
      <c r="I57" s="1"/>
      <c r="J57" s="1"/>
    </row>
    <row r="58" spans="1:10" ht="15.75" customHeight="1" x14ac:dyDescent="0.25">
      <c r="A58" s="1"/>
      <c r="B58" s="1"/>
      <c r="C58" s="1"/>
      <c r="E58" s="1"/>
      <c r="F58" s="1"/>
      <c r="G58" s="1"/>
      <c r="I58" s="1"/>
      <c r="J58" s="1"/>
    </row>
    <row r="59" spans="1:10" ht="18.75" customHeight="1" x14ac:dyDescent="0.3">
      <c r="A59" s="5" t="s">
        <v>49</v>
      </c>
      <c r="B59" s="5"/>
      <c r="C59" s="1"/>
      <c r="E59" s="1"/>
      <c r="F59" s="1"/>
      <c r="G59" s="1"/>
      <c r="I59" s="1"/>
      <c r="J59" s="1"/>
    </row>
    <row r="60" spans="1:10" ht="15.75" customHeight="1" x14ac:dyDescent="0.25">
      <c r="A60" s="1"/>
      <c r="B60" s="1"/>
      <c r="C60" s="1"/>
      <c r="E60" s="1"/>
      <c r="F60" s="1"/>
      <c r="G60" s="1"/>
      <c r="I60" s="1"/>
      <c r="J60" s="1"/>
    </row>
    <row r="61" spans="1:10" ht="15.75" customHeight="1" x14ac:dyDescent="0.25">
      <c r="A61" s="1" t="s">
        <v>50</v>
      </c>
      <c r="B61" s="1"/>
      <c r="C61" s="1">
        <f>C57</f>
        <v>1840</v>
      </c>
      <c r="D61" s="1" t="s">
        <v>48</v>
      </c>
      <c r="E61" s="1"/>
      <c r="F61" s="1"/>
      <c r="G61" s="1"/>
      <c r="I61" s="1"/>
      <c r="J61" s="1"/>
    </row>
    <row r="62" spans="1:10" ht="15.75" customHeight="1" x14ac:dyDescent="0.25">
      <c r="A62" s="1"/>
      <c r="B62" s="1"/>
      <c r="C62" s="1"/>
      <c r="E62" s="1"/>
      <c r="F62" s="1"/>
      <c r="G62" s="1"/>
      <c r="I62" s="1"/>
      <c r="J62" s="1"/>
    </row>
    <row r="63" spans="1:10" ht="15.75" customHeight="1" x14ac:dyDescent="0.25">
      <c r="A63" s="1"/>
      <c r="B63" s="1"/>
      <c r="C63" s="1"/>
      <c r="E63" s="1"/>
      <c r="F63" s="1"/>
      <c r="G63" s="1"/>
      <c r="I63" s="1"/>
      <c r="J63" s="1"/>
    </row>
    <row r="64" spans="1:10" ht="15.75" customHeight="1" x14ac:dyDescent="0.25">
      <c r="A64" s="1"/>
      <c r="B64" s="1"/>
      <c r="C64" s="1"/>
      <c r="E64" s="1"/>
      <c r="F64" s="1"/>
      <c r="G64" s="1"/>
      <c r="I64" s="1"/>
      <c r="J64" s="1"/>
    </row>
    <row r="65" spans="1:10" ht="15.75" customHeight="1" x14ac:dyDescent="0.25">
      <c r="A65" s="1"/>
      <c r="B65" s="1"/>
      <c r="C65" s="1"/>
      <c r="E65" s="1"/>
      <c r="F65" s="1"/>
      <c r="G65" s="1"/>
      <c r="I65" s="1"/>
      <c r="J65" s="1"/>
    </row>
    <row r="66" spans="1:10" ht="15.75" customHeight="1" x14ac:dyDescent="0.25">
      <c r="A66" s="1"/>
      <c r="B66" s="1"/>
      <c r="C66" s="1"/>
      <c r="E66" s="1"/>
      <c r="F66" s="1"/>
      <c r="G66" s="1"/>
      <c r="I66" s="1"/>
      <c r="J66" s="1"/>
    </row>
    <row r="67" spans="1:10" ht="15.75" customHeight="1" x14ac:dyDescent="0.25">
      <c r="A67" s="1"/>
      <c r="B67" s="1"/>
      <c r="C67" s="1"/>
      <c r="E67" s="1"/>
      <c r="F67" s="1"/>
      <c r="G67" s="1"/>
      <c r="I67" s="48"/>
      <c r="J67" s="48"/>
    </row>
    <row r="68" spans="1:10" ht="18.75" customHeight="1" x14ac:dyDescent="0.3">
      <c r="A68" s="5"/>
      <c r="B68" s="5"/>
      <c r="C68" s="5"/>
      <c r="D68" s="5"/>
      <c r="E68" s="5"/>
      <c r="F68" s="5"/>
      <c r="G68" s="1"/>
      <c r="I68" s="1"/>
      <c r="J68" s="1"/>
    </row>
    <row r="69" spans="1:10" ht="15.75" customHeight="1" x14ac:dyDescent="0.25">
      <c r="A69" s="1"/>
      <c r="B69" s="1"/>
      <c r="C69" s="1"/>
      <c r="E69" s="1"/>
      <c r="F69" s="1"/>
      <c r="G69" s="1"/>
      <c r="I69" s="1"/>
      <c r="J69" s="1"/>
    </row>
    <row r="70" spans="1:10" ht="15.75" customHeight="1" x14ac:dyDescent="0.25">
      <c r="A70" s="1"/>
      <c r="B70" s="1"/>
      <c r="C70" s="1"/>
      <c r="E70" s="1"/>
      <c r="F70" s="1"/>
      <c r="G70" s="1"/>
      <c r="I70" s="1"/>
      <c r="J70" s="1"/>
    </row>
    <row r="71" spans="1:10" ht="15.75" customHeight="1" x14ac:dyDescent="0.25">
      <c r="A71" s="1"/>
      <c r="B71" s="1"/>
      <c r="C71" s="1"/>
      <c r="E71" s="1"/>
      <c r="F71" s="1"/>
      <c r="G71" s="1"/>
      <c r="I71" s="1"/>
      <c r="J71" s="1"/>
    </row>
    <row r="72" spans="1:10" ht="15.75" customHeight="1" x14ac:dyDescent="0.25">
      <c r="A72" s="1"/>
      <c r="B72" s="1"/>
      <c r="C72" s="1"/>
      <c r="E72" s="1"/>
      <c r="F72" s="1"/>
      <c r="G72" s="1"/>
      <c r="I72" s="1"/>
      <c r="J72" s="1"/>
    </row>
    <row r="73" spans="1:10" ht="15.75" customHeight="1" x14ac:dyDescent="0.25">
      <c r="A73" s="1"/>
      <c r="B73" s="1"/>
      <c r="C73" s="1"/>
      <c r="E73" s="1"/>
      <c r="F73" s="1"/>
      <c r="G73" s="1"/>
      <c r="I73" s="1"/>
      <c r="J73" s="1"/>
    </row>
    <row r="74" spans="1:10" ht="15.75" customHeight="1" x14ac:dyDescent="0.25">
      <c r="A74" s="1"/>
      <c r="B74" s="1"/>
      <c r="C74" s="1"/>
      <c r="E74" s="1"/>
      <c r="F74" s="1"/>
      <c r="G74" s="1"/>
      <c r="I74" s="1"/>
      <c r="J74" s="1"/>
    </row>
    <row r="75" spans="1:10" ht="15.75" customHeight="1" x14ac:dyDescent="0.25">
      <c r="A75" s="1"/>
      <c r="B75" s="1"/>
      <c r="C75" s="1"/>
      <c r="E75" s="1"/>
      <c r="F75" s="1"/>
      <c r="G75" s="1"/>
      <c r="I75" s="1"/>
      <c r="J75" s="1"/>
    </row>
    <row r="76" spans="1:10" ht="15.75" customHeight="1" x14ac:dyDescent="0.25">
      <c r="A76" s="1"/>
      <c r="B76" s="1"/>
      <c r="C76" s="1"/>
      <c r="E76" s="1"/>
      <c r="F76" s="1"/>
      <c r="G76" s="1"/>
      <c r="I76" s="1"/>
      <c r="J76" s="1"/>
    </row>
    <row r="77" spans="1:10" ht="15.75" customHeight="1" x14ac:dyDescent="0.25">
      <c r="A77" s="1"/>
      <c r="B77" s="1"/>
      <c r="C77" s="1"/>
      <c r="E77" s="1"/>
      <c r="F77" s="1"/>
      <c r="G77" s="1"/>
      <c r="I77" s="1"/>
      <c r="J77" s="1"/>
    </row>
    <row r="78" spans="1:10" ht="15.75" customHeight="1" x14ac:dyDescent="0.25">
      <c r="A78" s="1"/>
      <c r="B78" s="1"/>
      <c r="C78" s="1"/>
      <c r="E78" s="1"/>
      <c r="F78" s="1"/>
      <c r="G78" s="1"/>
      <c r="I78" s="1"/>
      <c r="J78" s="1"/>
    </row>
    <row r="79" spans="1:10" ht="15.75" customHeight="1" x14ac:dyDescent="0.25">
      <c r="A79" s="1"/>
      <c r="B79" s="1"/>
      <c r="C79" s="1"/>
      <c r="E79" s="1"/>
      <c r="F79" s="1"/>
      <c r="G79" s="1"/>
      <c r="I79" s="1"/>
      <c r="J79" s="1"/>
    </row>
    <row r="80" spans="1:10" ht="15.75" customHeight="1" x14ac:dyDescent="0.25">
      <c r="A80" s="1"/>
      <c r="B80" s="1"/>
      <c r="C80" s="1"/>
      <c r="E80" s="1"/>
      <c r="F80" s="1"/>
      <c r="G80" s="1"/>
      <c r="I80" s="1"/>
      <c r="J80" s="1"/>
    </row>
    <row r="81" spans="1:10" ht="15.75" customHeight="1" x14ac:dyDescent="0.25">
      <c r="A81" s="1"/>
      <c r="B81" s="1"/>
      <c r="C81" s="1"/>
      <c r="E81" s="1"/>
      <c r="F81" s="1"/>
      <c r="G81" s="1"/>
      <c r="I81" s="1"/>
      <c r="J81" s="1"/>
    </row>
    <row r="82" spans="1:10" ht="15.75" customHeight="1" x14ac:dyDescent="0.25">
      <c r="A82" s="1"/>
      <c r="B82" s="1"/>
      <c r="C82" s="1"/>
      <c r="E82" s="1"/>
      <c r="F82" s="1"/>
      <c r="G82" s="1"/>
      <c r="I82" s="1"/>
      <c r="J82" s="1"/>
    </row>
    <row r="83" spans="1:10" ht="15.75" customHeight="1" x14ac:dyDescent="0.25">
      <c r="A83" s="1"/>
      <c r="B83" s="1"/>
      <c r="C83" s="1"/>
      <c r="E83" s="1"/>
      <c r="F83" s="1"/>
      <c r="G83" s="1"/>
      <c r="I83" s="1"/>
      <c r="J83" s="1"/>
    </row>
    <row r="84" spans="1:10" ht="15.75" customHeight="1" x14ac:dyDescent="0.25">
      <c r="A84" s="1"/>
      <c r="B84" s="1"/>
      <c r="C84" s="1"/>
      <c r="E84" s="1"/>
      <c r="F84" s="1"/>
      <c r="G84" s="1"/>
      <c r="I84" s="1"/>
      <c r="J84" s="1"/>
    </row>
    <row r="85" spans="1:10" ht="15.75" customHeight="1" x14ac:dyDescent="0.25">
      <c r="A85" s="1"/>
      <c r="B85" s="1"/>
      <c r="C85" s="1"/>
      <c r="E85" s="1"/>
      <c r="F85" s="1"/>
      <c r="G85" s="1"/>
      <c r="I85" s="1"/>
      <c r="J85" s="1"/>
    </row>
    <row r="86" spans="1:10" ht="15.75" customHeight="1" x14ac:dyDescent="0.25">
      <c r="A86" s="1"/>
      <c r="B86" s="1"/>
      <c r="C86" s="1"/>
      <c r="E86" s="1"/>
      <c r="F86" s="1"/>
      <c r="G86" s="1"/>
      <c r="I86" s="1"/>
      <c r="J86" s="1"/>
    </row>
    <row r="87" spans="1:10" ht="15.75" customHeight="1" x14ac:dyDescent="0.25">
      <c r="A87" s="1"/>
      <c r="B87" s="1"/>
      <c r="C87" s="1"/>
      <c r="E87" s="1"/>
      <c r="F87" s="1"/>
      <c r="G87" s="1"/>
      <c r="I87" s="1"/>
      <c r="J87" s="1"/>
    </row>
    <row r="88" spans="1:10" ht="15.75" customHeight="1" x14ac:dyDescent="0.25">
      <c r="A88" s="1"/>
      <c r="B88" s="1"/>
      <c r="C88" s="1"/>
      <c r="E88" s="1"/>
      <c r="F88" s="1"/>
      <c r="G88" s="1"/>
      <c r="I88" s="1"/>
      <c r="J88" s="1"/>
    </row>
    <row r="89" spans="1:10" ht="15.75" customHeight="1" x14ac:dyDescent="0.25">
      <c r="A89" s="1"/>
      <c r="B89" s="1"/>
      <c r="C89" s="1"/>
      <c r="E89" s="1"/>
      <c r="F89" s="1"/>
      <c r="G89" s="1"/>
      <c r="I89" s="1"/>
      <c r="J89" s="1"/>
    </row>
    <row r="90" spans="1:10" ht="15.75" customHeight="1" x14ac:dyDescent="0.25">
      <c r="A90" s="1"/>
      <c r="B90" s="1"/>
      <c r="C90" s="1"/>
      <c r="E90" s="1"/>
      <c r="F90" s="1"/>
      <c r="G90" s="1"/>
      <c r="I90" s="1"/>
      <c r="J90" s="1"/>
    </row>
    <row r="91" spans="1:10" ht="15.75" customHeight="1" x14ac:dyDescent="0.25">
      <c r="A91" s="1"/>
      <c r="B91" s="1"/>
      <c r="C91" s="1"/>
      <c r="E91" s="1"/>
      <c r="F91" s="1"/>
      <c r="G91" s="1"/>
      <c r="I91" s="1"/>
      <c r="J91" s="1"/>
    </row>
    <row r="92" spans="1:10" ht="15.75" customHeight="1" x14ac:dyDescent="0.25">
      <c r="A92" s="1"/>
      <c r="B92" s="1"/>
      <c r="C92" s="1"/>
      <c r="E92" s="1"/>
      <c r="F92" s="1"/>
      <c r="G92" s="1"/>
      <c r="I92" s="1"/>
      <c r="J92" s="1"/>
    </row>
    <row r="93" spans="1:10" ht="15.75" customHeight="1" x14ac:dyDescent="0.25">
      <c r="A93" s="1"/>
      <c r="B93" s="1"/>
      <c r="C93" s="1"/>
      <c r="E93" s="1"/>
      <c r="F93" s="1"/>
      <c r="G93" s="1"/>
      <c r="I93" s="1"/>
      <c r="J93" s="1"/>
    </row>
    <row r="94" spans="1:10" ht="15.75" customHeight="1" x14ac:dyDescent="0.25">
      <c r="A94" s="1"/>
      <c r="B94" s="1"/>
      <c r="C94" s="1"/>
      <c r="E94" s="1"/>
      <c r="F94" s="1"/>
      <c r="G94" s="1"/>
      <c r="I94" s="1"/>
      <c r="J94" s="1"/>
    </row>
    <row r="95" spans="1:10" ht="15.75" customHeight="1" x14ac:dyDescent="0.25">
      <c r="A95" s="1"/>
      <c r="B95" s="1"/>
      <c r="C95" s="1"/>
      <c r="E95" s="1"/>
      <c r="F95" s="1"/>
      <c r="G95" s="1"/>
      <c r="I95" s="1"/>
      <c r="J95" s="1"/>
    </row>
    <row r="96" spans="1:10" ht="15.75" customHeight="1" x14ac:dyDescent="0.25">
      <c r="A96" s="1"/>
      <c r="B96" s="1"/>
      <c r="C96" s="1"/>
      <c r="E96" s="1"/>
      <c r="F96" s="1"/>
      <c r="G96" s="1"/>
      <c r="I96" s="1"/>
      <c r="J96" s="1"/>
    </row>
    <row r="97" spans="1:10" ht="15.75" customHeight="1" x14ac:dyDescent="0.25">
      <c r="A97" s="1"/>
      <c r="B97" s="1"/>
      <c r="C97" s="1"/>
      <c r="E97" s="1"/>
      <c r="F97" s="1"/>
      <c r="G97" s="1"/>
      <c r="I97" s="1"/>
      <c r="J97" s="1"/>
    </row>
    <row r="98" spans="1:10" ht="15.75" customHeight="1" x14ac:dyDescent="0.25">
      <c r="A98" s="1"/>
      <c r="B98" s="1"/>
      <c r="C98" s="1"/>
      <c r="E98" s="1"/>
      <c r="F98" s="1"/>
      <c r="G98" s="1"/>
      <c r="I98" s="1"/>
      <c r="J98" s="1"/>
    </row>
    <row r="99" spans="1:10" ht="15.75" customHeight="1" x14ac:dyDescent="0.25">
      <c r="A99" s="1"/>
      <c r="B99" s="1"/>
      <c r="C99" s="1"/>
      <c r="E99" s="1"/>
      <c r="F99" s="1"/>
      <c r="G99" s="1"/>
      <c r="I99" s="1"/>
      <c r="J99" s="1"/>
    </row>
    <row r="100" spans="1:10" ht="15.75" customHeight="1" x14ac:dyDescent="0.25">
      <c r="A100" s="1"/>
      <c r="B100" s="1"/>
      <c r="C100" s="1"/>
      <c r="E100" s="1"/>
      <c r="F100" s="1"/>
      <c r="G100" s="1"/>
      <c r="I100" s="1"/>
      <c r="J100" s="1"/>
    </row>
    <row r="101" spans="1:10" ht="15.75" customHeight="1" x14ac:dyDescent="0.25">
      <c r="A101" s="1"/>
      <c r="B101" s="1"/>
      <c r="C101" s="1"/>
      <c r="E101" s="1"/>
      <c r="F101" s="1"/>
      <c r="G101" s="1"/>
      <c r="I101" s="1"/>
      <c r="J101" s="1"/>
    </row>
    <row r="102" spans="1:10" ht="15.75" customHeight="1" x14ac:dyDescent="0.25">
      <c r="A102" s="1"/>
      <c r="B102" s="1"/>
      <c r="C102" s="1"/>
      <c r="E102" s="1"/>
      <c r="F102" s="1"/>
      <c r="G102" s="1"/>
      <c r="I102" s="1"/>
      <c r="J102" s="1"/>
    </row>
    <row r="103" spans="1:10" ht="15.75" customHeight="1" x14ac:dyDescent="0.25">
      <c r="A103" s="1"/>
      <c r="B103" s="1"/>
      <c r="C103" s="1"/>
      <c r="E103" s="1"/>
      <c r="F103" s="1"/>
      <c r="G103" s="1"/>
      <c r="I103" s="1"/>
      <c r="J103" s="1"/>
    </row>
    <row r="104" spans="1:10" ht="15.75" customHeight="1" x14ac:dyDescent="0.25">
      <c r="A104" s="1"/>
      <c r="B104" s="1"/>
      <c r="C104" s="1"/>
      <c r="E104" s="1"/>
      <c r="F104" s="1"/>
      <c r="G104" s="1"/>
      <c r="I104" s="1"/>
      <c r="J104" s="1"/>
    </row>
    <row r="105" spans="1:10" ht="15.75" customHeight="1" x14ac:dyDescent="0.25">
      <c r="A105" s="1"/>
      <c r="B105" s="1"/>
      <c r="C105" s="1"/>
      <c r="E105" s="1"/>
      <c r="F105" s="1"/>
      <c r="G105" s="1"/>
      <c r="I105" s="1"/>
      <c r="J105" s="1"/>
    </row>
    <row r="106" spans="1:10" ht="15.75" customHeight="1" x14ac:dyDescent="0.25">
      <c r="A106" s="1"/>
      <c r="B106" s="1"/>
      <c r="C106" s="1"/>
      <c r="E106" s="1"/>
      <c r="F106" s="1"/>
      <c r="G106" s="1"/>
      <c r="I106" s="1"/>
      <c r="J106" s="1"/>
    </row>
    <row r="107" spans="1:10" ht="15.75" customHeight="1" x14ac:dyDescent="0.25">
      <c r="A107" s="1"/>
      <c r="B107" s="1"/>
      <c r="C107" s="1"/>
      <c r="E107" s="1"/>
      <c r="F107" s="1"/>
      <c r="G107" s="1"/>
      <c r="I107" s="1"/>
      <c r="J107" s="1"/>
    </row>
    <row r="108" spans="1:10" ht="15.75" customHeight="1" x14ac:dyDescent="0.25">
      <c r="A108" s="1"/>
      <c r="B108" s="1"/>
      <c r="C108" s="1"/>
      <c r="E108" s="1"/>
      <c r="F108" s="1"/>
      <c r="G108" s="1"/>
      <c r="I108" s="1"/>
      <c r="J108" s="1"/>
    </row>
    <row r="109" spans="1:10" ht="15.75" customHeight="1" x14ac:dyDescent="0.25">
      <c r="A109" s="1"/>
      <c r="B109" s="1"/>
      <c r="C109" s="1"/>
      <c r="E109" s="1"/>
      <c r="F109" s="1"/>
      <c r="G109" s="1"/>
      <c r="I109" s="1"/>
      <c r="J109" s="1"/>
    </row>
    <row r="110" spans="1:10" ht="15.75" customHeight="1" x14ac:dyDescent="0.25">
      <c r="A110" s="1"/>
      <c r="B110" s="1"/>
      <c r="C110" s="1"/>
      <c r="E110" s="1"/>
      <c r="F110" s="1"/>
      <c r="G110" s="1"/>
      <c r="I110" s="1"/>
      <c r="J110" s="1"/>
    </row>
    <row r="111" spans="1:10" ht="15.75" customHeight="1" x14ac:dyDescent="0.25">
      <c r="A111" s="1"/>
      <c r="B111" s="1"/>
      <c r="C111" s="1"/>
      <c r="E111" s="1"/>
      <c r="F111" s="1"/>
      <c r="G111" s="1"/>
      <c r="I111" s="1"/>
      <c r="J111" s="1"/>
    </row>
    <row r="112" spans="1:10" ht="15.75" customHeight="1" x14ac:dyDescent="0.25">
      <c r="A112" s="1"/>
      <c r="B112" s="1"/>
      <c r="C112" s="1"/>
      <c r="E112" s="1"/>
      <c r="F112" s="1"/>
      <c r="G112" s="1"/>
      <c r="I112" s="1"/>
      <c r="J112" s="1"/>
    </row>
    <row r="113" spans="1:10" ht="15.75" customHeight="1" x14ac:dyDescent="0.25">
      <c r="A113" s="1"/>
      <c r="B113" s="1"/>
      <c r="C113" s="1"/>
      <c r="E113" s="1"/>
      <c r="F113" s="1"/>
      <c r="G113" s="1"/>
      <c r="I113" s="1"/>
      <c r="J113" s="1"/>
    </row>
    <row r="114" spans="1:10" ht="15.75" customHeight="1" x14ac:dyDescent="0.25">
      <c r="A114" s="1"/>
      <c r="B114" s="1"/>
      <c r="C114" s="1"/>
      <c r="E114" s="1"/>
      <c r="F114" s="1"/>
      <c r="G114" s="1"/>
      <c r="I114" s="1"/>
      <c r="J114" s="1"/>
    </row>
    <row r="115" spans="1:10" ht="15.75" customHeight="1" x14ac:dyDescent="0.25">
      <c r="A115" s="1"/>
      <c r="B115" s="1"/>
      <c r="C115" s="1"/>
      <c r="E115" s="1"/>
      <c r="F115" s="1"/>
      <c r="G115" s="1"/>
      <c r="I115" s="1"/>
      <c r="J115" s="1"/>
    </row>
    <row r="116" spans="1:10" ht="15.75" customHeight="1" x14ac:dyDescent="0.25">
      <c r="A116" s="1"/>
      <c r="B116" s="1"/>
      <c r="C116" s="1"/>
      <c r="E116" s="1"/>
      <c r="F116" s="1"/>
      <c r="G116" s="1"/>
      <c r="I116" s="1"/>
      <c r="J116" s="1"/>
    </row>
    <row r="117" spans="1:10" ht="15.75" customHeight="1" x14ac:dyDescent="0.25">
      <c r="A117" s="1"/>
      <c r="B117" s="1"/>
      <c r="C117" s="1"/>
      <c r="E117" s="1"/>
      <c r="F117" s="1"/>
      <c r="G117" s="1"/>
      <c r="I117" s="1"/>
      <c r="J117" s="1"/>
    </row>
    <row r="118" spans="1:10" ht="15.75" customHeight="1" x14ac:dyDescent="0.25">
      <c r="A118" s="1"/>
      <c r="B118" s="1"/>
      <c r="C118" s="1"/>
      <c r="E118" s="1"/>
      <c r="F118" s="1"/>
      <c r="G118" s="1"/>
      <c r="I118" s="1"/>
      <c r="J118" s="1"/>
    </row>
    <row r="119" spans="1:10" ht="15.75" customHeight="1" x14ac:dyDescent="0.25">
      <c r="A119" s="1"/>
      <c r="B119" s="1"/>
      <c r="C119" s="1"/>
      <c r="E119" s="1"/>
      <c r="F119" s="1"/>
      <c r="G119" s="1"/>
      <c r="I119" s="1"/>
      <c r="J119" s="1"/>
    </row>
    <row r="120" spans="1:10" ht="15.75" customHeight="1" x14ac:dyDescent="0.25">
      <c r="A120" s="1"/>
      <c r="B120" s="1"/>
      <c r="C120" s="1"/>
      <c r="E120" s="1"/>
      <c r="F120" s="1"/>
      <c r="G120" s="1"/>
      <c r="I120" s="1"/>
      <c r="J120" s="1"/>
    </row>
    <row r="121" spans="1:10" ht="15.75" customHeight="1" x14ac:dyDescent="0.25">
      <c r="A121" s="1"/>
      <c r="B121" s="1"/>
      <c r="C121" s="1"/>
      <c r="E121" s="1"/>
      <c r="F121" s="1"/>
      <c r="G121" s="1"/>
      <c r="I121" s="1"/>
      <c r="J121" s="1"/>
    </row>
    <row r="122" spans="1:10" ht="15.75" customHeight="1" x14ac:dyDescent="0.25">
      <c r="A122" s="1"/>
      <c r="B122" s="1"/>
      <c r="C122" s="1"/>
      <c r="E122" s="1"/>
      <c r="F122" s="1"/>
      <c r="G122" s="1"/>
      <c r="I122" s="1"/>
      <c r="J122" s="1"/>
    </row>
    <row r="123" spans="1:10" ht="15.75" customHeight="1" x14ac:dyDescent="0.25">
      <c r="A123" s="1"/>
      <c r="B123" s="1"/>
      <c r="C123" s="1"/>
      <c r="E123" s="1"/>
      <c r="F123" s="1"/>
      <c r="G123" s="1"/>
      <c r="I123" s="1"/>
      <c r="J123" s="1"/>
    </row>
    <row r="124" spans="1:10" ht="15.75" customHeight="1" x14ac:dyDescent="0.25">
      <c r="A124" s="1"/>
      <c r="B124" s="1"/>
      <c r="C124" s="1"/>
      <c r="E124" s="1"/>
      <c r="F124" s="1"/>
      <c r="G124" s="1"/>
      <c r="I124" s="1"/>
      <c r="J124" s="1"/>
    </row>
    <row r="125" spans="1:10" ht="15.75" customHeight="1" x14ac:dyDescent="0.25">
      <c r="A125" s="1"/>
      <c r="B125" s="1"/>
      <c r="C125" s="1"/>
      <c r="E125" s="1"/>
      <c r="F125" s="1"/>
      <c r="G125" s="1"/>
      <c r="I125" s="1"/>
      <c r="J125" s="1"/>
    </row>
    <row r="126" spans="1:10" ht="15.75" customHeight="1" x14ac:dyDescent="0.25">
      <c r="A126" s="1"/>
      <c r="B126" s="1"/>
      <c r="C126" s="1"/>
      <c r="E126" s="1"/>
      <c r="F126" s="1"/>
      <c r="G126" s="1"/>
      <c r="I126" s="1"/>
      <c r="J126" s="1"/>
    </row>
    <row r="127" spans="1:10" ht="15.75" customHeight="1" x14ac:dyDescent="0.25">
      <c r="A127" s="1"/>
      <c r="B127" s="1"/>
      <c r="C127" s="1"/>
      <c r="E127" s="1"/>
      <c r="F127" s="1"/>
      <c r="G127" s="1"/>
      <c r="I127" s="1"/>
      <c r="J127" s="1"/>
    </row>
    <row r="128" spans="1:10" ht="15.75" customHeight="1" x14ac:dyDescent="0.25">
      <c r="A128" s="1"/>
      <c r="B128" s="1"/>
      <c r="C128" s="1"/>
      <c r="E128" s="1"/>
      <c r="F128" s="1"/>
      <c r="G128" s="1"/>
      <c r="I128" s="1"/>
      <c r="J128" s="1"/>
    </row>
    <row r="129" spans="1:10" ht="15.75" customHeight="1" x14ac:dyDescent="0.25">
      <c r="A129" s="1"/>
      <c r="B129" s="1"/>
      <c r="C129" s="1"/>
      <c r="E129" s="1"/>
      <c r="F129" s="1"/>
      <c r="G129" s="1"/>
      <c r="I129" s="1"/>
      <c r="J129" s="1"/>
    </row>
    <row r="130" spans="1:10" ht="15.75" customHeight="1" x14ac:dyDescent="0.25">
      <c r="A130" s="1"/>
      <c r="B130" s="1"/>
      <c r="C130" s="1"/>
      <c r="E130" s="1"/>
      <c r="F130" s="1"/>
      <c r="G130" s="1"/>
      <c r="I130" s="1"/>
      <c r="J130" s="1"/>
    </row>
    <row r="131" spans="1:10" ht="15.75" customHeight="1" x14ac:dyDescent="0.25">
      <c r="A131" s="1"/>
      <c r="B131" s="1"/>
      <c r="C131" s="1"/>
      <c r="E131" s="1"/>
      <c r="F131" s="1"/>
      <c r="G131" s="1"/>
      <c r="I131" s="1"/>
      <c r="J131" s="1"/>
    </row>
    <row r="132" spans="1:10" ht="15.75" customHeight="1" x14ac:dyDescent="0.25">
      <c r="A132" s="1"/>
      <c r="B132" s="1"/>
      <c r="C132" s="1"/>
      <c r="E132" s="1"/>
      <c r="F132" s="1"/>
      <c r="G132" s="1"/>
      <c r="I132" s="1"/>
      <c r="J132" s="1"/>
    </row>
    <row r="133" spans="1:10" ht="15.75" customHeight="1" x14ac:dyDescent="0.25">
      <c r="A133" s="1"/>
      <c r="B133" s="1"/>
      <c r="C133" s="1"/>
      <c r="E133" s="1"/>
      <c r="F133" s="1"/>
      <c r="G133" s="1"/>
      <c r="I133" s="1"/>
      <c r="J133" s="1"/>
    </row>
    <row r="134" spans="1:10" ht="15.75" customHeight="1" x14ac:dyDescent="0.25">
      <c r="A134" s="1"/>
      <c r="B134" s="1"/>
      <c r="C134" s="1"/>
      <c r="E134" s="1"/>
      <c r="F134" s="1"/>
      <c r="G134" s="1"/>
      <c r="I134" s="1"/>
      <c r="J134" s="1"/>
    </row>
    <row r="135" spans="1:10" ht="15.75" customHeight="1" x14ac:dyDescent="0.25">
      <c r="A135" s="1"/>
      <c r="B135" s="1"/>
      <c r="C135" s="1"/>
      <c r="E135" s="1"/>
      <c r="F135" s="1"/>
      <c r="G135" s="1"/>
      <c r="I135" s="1"/>
      <c r="J135" s="1"/>
    </row>
    <row r="136" spans="1:10" ht="15.75" customHeight="1" x14ac:dyDescent="0.25">
      <c r="A136" s="1"/>
      <c r="B136" s="1"/>
      <c r="C136" s="1"/>
      <c r="E136" s="1"/>
      <c r="F136" s="1"/>
      <c r="G136" s="1"/>
      <c r="I136" s="1"/>
      <c r="J136" s="1"/>
    </row>
    <row r="137" spans="1:10" ht="15.75" customHeight="1" x14ac:dyDescent="0.25">
      <c r="A137" s="1"/>
      <c r="B137" s="1"/>
      <c r="C137" s="1"/>
      <c r="E137" s="1"/>
      <c r="F137" s="1"/>
      <c r="G137" s="1"/>
      <c r="I137" s="1"/>
      <c r="J137" s="1"/>
    </row>
    <row r="138" spans="1:10" ht="15.75" customHeight="1" x14ac:dyDescent="0.25">
      <c r="A138" s="1"/>
      <c r="B138" s="1"/>
      <c r="C138" s="1"/>
      <c r="E138" s="1"/>
      <c r="F138" s="1"/>
      <c r="G138" s="1"/>
      <c r="I138" s="1"/>
      <c r="J138" s="1"/>
    </row>
    <row r="139" spans="1:10" ht="15.75" customHeight="1" x14ac:dyDescent="0.25">
      <c r="A139" s="1"/>
      <c r="B139" s="1"/>
      <c r="C139" s="1"/>
      <c r="E139" s="1"/>
      <c r="F139" s="1"/>
      <c r="G139" s="1"/>
      <c r="I139" s="1"/>
      <c r="J139" s="1"/>
    </row>
    <row r="140" spans="1:10" ht="15.75" customHeight="1" x14ac:dyDescent="0.25">
      <c r="A140" s="1"/>
      <c r="B140" s="1"/>
      <c r="C140" s="1"/>
      <c r="E140" s="1"/>
      <c r="F140" s="1"/>
      <c r="G140" s="1"/>
      <c r="I140" s="1"/>
      <c r="J140" s="1"/>
    </row>
    <row r="141" spans="1:10" ht="15.75" customHeight="1" x14ac:dyDescent="0.25">
      <c r="A141" s="1"/>
      <c r="B141" s="1"/>
      <c r="C141" s="1"/>
      <c r="E141" s="1"/>
      <c r="F141" s="1"/>
      <c r="G141" s="1"/>
      <c r="I141" s="1"/>
      <c r="J141" s="1"/>
    </row>
    <row r="142" spans="1:10" ht="15.75" customHeight="1" x14ac:dyDescent="0.25">
      <c r="A142" s="1"/>
      <c r="B142" s="1"/>
      <c r="C142" s="1"/>
      <c r="E142" s="1"/>
      <c r="F142" s="1"/>
      <c r="G142" s="1"/>
      <c r="I142" s="1"/>
      <c r="J142" s="1"/>
    </row>
    <row r="143" spans="1:10" ht="15.75" customHeight="1" x14ac:dyDescent="0.25">
      <c r="A143" s="1"/>
      <c r="B143" s="1"/>
      <c r="C143" s="1"/>
      <c r="E143" s="1"/>
      <c r="F143" s="1"/>
      <c r="G143" s="1"/>
      <c r="I143" s="1"/>
      <c r="J143" s="1"/>
    </row>
    <row r="144" spans="1:10" ht="15.75" customHeight="1" x14ac:dyDescent="0.25">
      <c r="A144" s="1"/>
      <c r="B144" s="1"/>
      <c r="C144" s="1"/>
      <c r="E144" s="1"/>
      <c r="F144" s="1"/>
      <c r="G144" s="1"/>
      <c r="I144" s="1"/>
      <c r="J144" s="1"/>
    </row>
    <row r="145" spans="1:10" ht="15.75" customHeight="1" x14ac:dyDescent="0.25">
      <c r="A145" s="1"/>
      <c r="B145" s="1"/>
      <c r="C145" s="1"/>
      <c r="E145" s="1"/>
      <c r="F145" s="1"/>
      <c r="G145" s="1"/>
      <c r="I145" s="1"/>
      <c r="J145" s="1"/>
    </row>
    <row r="146" spans="1:10" ht="15.75" customHeight="1" x14ac:dyDescent="0.25">
      <c r="A146" s="1"/>
      <c r="B146" s="1"/>
      <c r="C146" s="1"/>
      <c r="E146" s="1"/>
      <c r="F146" s="1"/>
      <c r="G146" s="1"/>
      <c r="I146" s="1"/>
      <c r="J146" s="1"/>
    </row>
    <row r="147" spans="1:10" ht="15.75" customHeight="1" x14ac:dyDescent="0.25">
      <c r="A147" s="1"/>
      <c r="B147" s="1"/>
      <c r="C147" s="1"/>
      <c r="E147" s="1"/>
      <c r="F147" s="1"/>
      <c r="G147" s="1"/>
      <c r="I147" s="1"/>
      <c r="J147" s="1"/>
    </row>
    <row r="148" spans="1:10" ht="15.75" customHeight="1" x14ac:dyDescent="0.25">
      <c r="A148" s="1"/>
      <c r="B148" s="1"/>
      <c r="C148" s="1"/>
      <c r="E148" s="1"/>
      <c r="F148" s="1"/>
      <c r="G148" s="1"/>
      <c r="I148" s="1"/>
      <c r="J148" s="1"/>
    </row>
    <row r="149" spans="1:10" ht="15.75" customHeight="1" x14ac:dyDescent="0.25">
      <c r="A149" s="1"/>
      <c r="B149" s="1"/>
      <c r="C149" s="1"/>
      <c r="E149" s="1"/>
      <c r="F149" s="1"/>
      <c r="G149" s="1"/>
      <c r="I149" s="1"/>
      <c r="J149" s="1"/>
    </row>
    <row r="150" spans="1:10" ht="15.75" customHeight="1" x14ac:dyDescent="0.25">
      <c r="A150" s="1"/>
      <c r="B150" s="1"/>
      <c r="C150" s="1"/>
      <c r="E150" s="1"/>
      <c r="F150" s="1"/>
      <c r="G150" s="1"/>
      <c r="I150" s="1"/>
      <c r="J150" s="1"/>
    </row>
    <row r="151" spans="1:10" ht="15.75" customHeight="1" x14ac:dyDescent="0.25">
      <c r="A151" s="1"/>
      <c r="B151" s="1"/>
      <c r="C151" s="1"/>
      <c r="E151" s="1"/>
      <c r="F151" s="1"/>
      <c r="G151" s="1"/>
      <c r="I151" s="1"/>
      <c r="J151" s="1"/>
    </row>
    <row r="152" spans="1:10" ht="15.75" customHeight="1" x14ac:dyDescent="0.25">
      <c r="A152" s="1"/>
      <c r="B152" s="1"/>
      <c r="C152" s="1"/>
      <c r="E152" s="1"/>
      <c r="F152" s="1"/>
      <c r="G152" s="1"/>
      <c r="I152" s="1"/>
      <c r="J152" s="1"/>
    </row>
    <row r="153" spans="1:10" ht="15.75" customHeight="1" x14ac:dyDescent="0.25">
      <c r="A153" s="1"/>
      <c r="B153" s="1"/>
      <c r="C153" s="1"/>
      <c r="E153" s="1"/>
      <c r="F153" s="1"/>
      <c r="G153" s="1"/>
      <c r="I153" s="1"/>
      <c r="J153" s="1"/>
    </row>
    <row r="154" spans="1:10" ht="15.75" customHeight="1" x14ac:dyDescent="0.25">
      <c r="A154" s="1"/>
      <c r="B154" s="1"/>
      <c r="C154" s="1"/>
      <c r="E154" s="1"/>
      <c r="F154" s="1"/>
      <c r="G154" s="1"/>
      <c r="I154" s="1"/>
      <c r="J154" s="1"/>
    </row>
    <row r="155" spans="1:10" ht="15.75" customHeight="1" x14ac:dyDescent="0.25">
      <c r="A155" s="1"/>
      <c r="B155" s="1"/>
      <c r="C155" s="1"/>
      <c r="E155" s="1"/>
      <c r="F155" s="1"/>
      <c r="G155" s="1"/>
      <c r="I155" s="1"/>
      <c r="J155" s="1"/>
    </row>
    <row r="156" spans="1:10" ht="15.75" customHeight="1" x14ac:dyDescent="0.25">
      <c r="A156" s="1"/>
      <c r="B156" s="1"/>
      <c r="C156" s="1"/>
      <c r="E156" s="1"/>
      <c r="F156" s="1"/>
      <c r="G156" s="1"/>
      <c r="I156" s="1"/>
      <c r="J156" s="1"/>
    </row>
    <row r="157" spans="1:10" ht="15.75" customHeight="1" x14ac:dyDescent="0.25">
      <c r="A157" s="1"/>
      <c r="B157" s="1"/>
      <c r="C157" s="1"/>
      <c r="E157" s="1"/>
      <c r="F157" s="1"/>
      <c r="G157" s="1"/>
      <c r="I157" s="1"/>
      <c r="J157" s="1"/>
    </row>
    <row r="158" spans="1:10" ht="15.75" customHeight="1" x14ac:dyDescent="0.25">
      <c r="A158" s="1"/>
      <c r="B158" s="1"/>
      <c r="C158" s="1"/>
      <c r="E158" s="1"/>
      <c r="F158" s="1"/>
      <c r="G158" s="1"/>
      <c r="I158" s="1"/>
      <c r="J158" s="1"/>
    </row>
    <row r="159" spans="1:10" ht="15.75" customHeight="1" x14ac:dyDescent="0.25">
      <c r="A159" s="1"/>
      <c r="B159" s="1"/>
      <c r="C159" s="1"/>
      <c r="E159" s="1"/>
      <c r="F159" s="1"/>
      <c r="G159" s="1"/>
      <c r="I159" s="1"/>
      <c r="J159" s="1"/>
    </row>
    <row r="160" spans="1:10" ht="15.75" customHeight="1" x14ac:dyDescent="0.25">
      <c r="A160" s="1"/>
      <c r="B160" s="1"/>
      <c r="C160" s="1"/>
      <c r="E160" s="1"/>
      <c r="F160" s="1"/>
      <c r="G160" s="1"/>
      <c r="I160" s="1"/>
      <c r="J160" s="1"/>
    </row>
    <row r="161" spans="1:10" ht="15.75" customHeight="1" x14ac:dyDescent="0.25">
      <c r="A161" s="1"/>
      <c r="B161" s="1"/>
      <c r="C161" s="1"/>
      <c r="E161" s="1"/>
      <c r="F161" s="1"/>
      <c r="G161" s="1"/>
      <c r="I161" s="1"/>
      <c r="J161" s="1"/>
    </row>
    <row r="162" spans="1:10" ht="15.75" customHeight="1" x14ac:dyDescent="0.25">
      <c r="A162" s="1"/>
      <c r="B162" s="1"/>
      <c r="C162" s="1"/>
      <c r="E162" s="1"/>
      <c r="F162" s="1"/>
      <c r="G162" s="1"/>
      <c r="I162" s="1"/>
      <c r="J162" s="1"/>
    </row>
    <row r="163" spans="1:10" ht="15.75" customHeight="1" x14ac:dyDescent="0.25">
      <c r="A163" s="1"/>
      <c r="B163" s="1"/>
      <c r="C163" s="1"/>
      <c r="E163" s="1"/>
      <c r="F163" s="1"/>
      <c r="G163" s="1"/>
      <c r="I163" s="1"/>
      <c r="J163" s="1"/>
    </row>
    <row r="164" spans="1:10" ht="15.75" customHeight="1" x14ac:dyDescent="0.25">
      <c r="A164" s="1"/>
      <c r="B164" s="1"/>
      <c r="C164" s="1"/>
      <c r="E164" s="1"/>
      <c r="F164" s="1"/>
      <c r="G164" s="1"/>
      <c r="I164" s="1"/>
      <c r="J164" s="1"/>
    </row>
    <row r="165" spans="1:10" ht="15.75" customHeight="1" x14ac:dyDescent="0.25">
      <c r="A165" s="1"/>
      <c r="B165" s="1"/>
      <c r="C165" s="1"/>
      <c r="E165" s="1"/>
      <c r="F165" s="1"/>
      <c r="G165" s="1"/>
      <c r="I165" s="1"/>
      <c r="J165" s="1"/>
    </row>
    <row r="166" spans="1:10" ht="15.75" customHeight="1" x14ac:dyDescent="0.25">
      <c r="A166" s="1"/>
      <c r="B166" s="1"/>
      <c r="C166" s="1"/>
      <c r="E166" s="1"/>
      <c r="F166" s="1"/>
      <c r="G166" s="1"/>
      <c r="I166" s="1"/>
      <c r="J166" s="1"/>
    </row>
    <row r="167" spans="1:10" ht="15.75" customHeight="1" x14ac:dyDescent="0.25">
      <c r="A167" s="1"/>
      <c r="B167" s="1"/>
      <c r="C167" s="1"/>
      <c r="E167" s="1"/>
      <c r="F167" s="1"/>
      <c r="G167" s="1"/>
      <c r="I167" s="1"/>
      <c r="J167" s="1"/>
    </row>
    <row r="168" spans="1:10" ht="15.75" customHeight="1" x14ac:dyDescent="0.25">
      <c r="A168" s="1"/>
      <c r="B168" s="1"/>
      <c r="C168" s="1"/>
      <c r="E168" s="1"/>
      <c r="F168" s="1"/>
      <c r="G168" s="1"/>
      <c r="I168" s="1"/>
      <c r="J168" s="1"/>
    </row>
    <row r="169" spans="1:10" ht="15.75" customHeight="1" x14ac:dyDescent="0.25">
      <c r="A169" s="1"/>
      <c r="B169" s="1"/>
      <c r="C169" s="1"/>
      <c r="E169" s="1"/>
      <c r="F169" s="1"/>
      <c r="G169" s="1"/>
      <c r="I169" s="1"/>
      <c r="J169" s="1"/>
    </row>
    <row r="170" spans="1:10" ht="15.75" customHeight="1" x14ac:dyDescent="0.25">
      <c r="A170" s="1"/>
      <c r="B170" s="1"/>
      <c r="C170" s="1"/>
      <c r="E170" s="1"/>
      <c r="F170" s="1"/>
      <c r="G170" s="1"/>
      <c r="I170" s="1"/>
      <c r="J170" s="1"/>
    </row>
    <row r="171" spans="1:10" ht="15.75" customHeight="1" x14ac:dyDescent="0.25">
      <c r="A171" s="1"/>
      <c r="B171" s="1"/>
      <c r="C171" s="1"/>
      <c r="E171" s="1"/>
      <c r="F171" s="1"/>
      <c r="G171" s="1"/>
      <c r="I171" s="1"/>
      <c r="J171" s="1"/>
    </row>
    <row r="172" spans="1:10" ht="15.75" customHeight="1" x14ac:dyDescent="0.25">
      <c r="A172" s="1"/>
      <c r="B172" s="1"/>
      <c r="C172" s="1"/>
      <c r="E172" s="1"/>
      <c r="F172" s="1"/>
      <c r="G172" s="1"/>
      <c r="I172" s="1"/>
      <c r="J172" s="1"/>
    </row>
    <row r="173" spans="1:10" ht="15.75" customHeight="1" x14ac:dyDescent="0.25">
      <c r="A173" s="1"/>
      <c r="B173" s="1"/>
      <c r="C173" s="1"/>
      <c r="E173" s="1"/>
      <c r="F173" s="1"/>
      <c r="G173" s="1"/>
      <c r="I173" s="1"/>
      <c r="J173" s="1"/>
    </row>
    <row r="174" spans="1:10" ht="15.75" customHeight="1" x14ac:dyDescent="0.25">
      <c r="A174" s="1"/>
      <c r="B174" s="1"/>
      <c r="C174" s="1"/>
      <c r="E174" s="1"/>
      <c r="F174" s="1"/>
      <c r="G174" s="1"/>
      <c r="I174" s="1"/>
      <c r="J174" s="1"/>
    </row>
    <row r="175" spans="1:10" ht="15.75" customHeight="1" x14ac:dyDescent="0.25">
      <c r="A175" s="1"/>
      <c r="B175" s="1"/>
      <c r="C175" s="1"/>
      <c r="E175" s="1"/>
      <c r="F175" s="1"/>
      <c r="G175" s="1"/>
      <c r="I175" s="1"/>
      <c r="J175" s="1"/>
    </row>
    <row r="176" spans="1:10" ht="15.75" customHeight="1" x14ac:dyDescent="0.25">
      <c r="A176" s="1"/>
      <c r="B176" s="1"/>
      <c r="C176" s="1"/>
      <c r="E176" s="1"/>
      <c r="F176" s="1"/>
      <c r="G176" s="1"/>
      <c r="I176" s="1"/>
      <c r="J176" s="1"/>
    </row>
    <row r="177" spans="1:10" ht="15.75" customHeight="1" x14ac:dyDescent="0.25">
      <c r="A177" s="1"/>
      <c r="B177" s="1"/>
      <c r="C177" s="1"/>
      <c r="E177" s="1"/>
      <c r="F177" s="1"/>
      <c r="G177" s="1"/>
      <c r="I177" s="1"/>
      <c r="J177" s="1"/>
    </row>
    <row r="178" spans="1:10" ht="15.75" customHeight="1" x14ac:dyDescent="0.25">
      <c r="A178" s="1"/>
      <c r="B178" s="1"/>
      <c r="C178" s="1"/>
      <c r="E178" s="1"/>
      <c r="F178" s="1"/>
      <c r="G178" s="1"/>
      <c r="I178" s="1"/>
      <c r="J178" s="1"/>
    </row>
    <row r="179" spans="1:10" ht="15.75" customHeight="1" x14ac:dyDescent="0.25">
      <c r="A179" s="1"/>
      <c r="B179" s="1"/>
      <c r="C179" s="1"/>
      <c r="E179" s="1"/>
      <c r="F179" s="1"/>
      <c r="G179" s="1"/>
      <c r="I179" s="1"/>
      <c r="J179" s="1"/>
    </row>
    <row r="180" spans="1:10" ht="15.75" customHeight="1" x14ac:dyDescent="0.25">
      <c r="A180" s="1"/>
      <c r="B180" s="1"/>
      <c r="C180" s="1"/>
      <c r="E180" s="1"/>
      <c r="F180" s="1"/>
      <c r="G180" s="1"/>
      <c r="I180" s="1"/>
      <c r="J180" s="1"/>
    </row>
    <row r="181" spans="1:10" ht="15.75" customHeight="1" x14ac:dyDescent="0.25">
      <c r="A181" s="1"/>
      <c r="B181" s="1"/>
      <c r="C181" s="1"/>
      <c r="E181" s="1"/>
      <c r="F181" s="1"/>
      <c r="G181" s="1"/>
      <c r="I181" s="1"/>
      <c r="J181" s="1"/>
    </row>
    <row r="182" spans="1:10" ht="15.75" customHeight="1" x14ac:dyDescent="0.25">
      <c r="A182" s="1"/>
      <c r="B182" s="1"/>
      <c r="C182" s="1"/>
      <c r="E182" s="1"/>
      <c r="F182" s="1"/>
      <c r="G182" s="1"/>
      <c r="I182" s="1"/>
      <c r="J182" s="1"/>
    </row>
    <row r="183" spans="1:10" ht="15.75" customHeight="1" x14ac:dyDescent="0.25">
      <c r="A183" s="1"/>
      <c r="B183" s="1"/>
      <c r="C183" s="1"/>
      <c r="E183" s="1"/>
      <c r="F183" s="1"/>
      <c r="G183" s="1"/>
      <c r="I183" s="1"/>
      <c r="J183" s="1"/>
    </row>
    <row r="184" spans="1:10" ht="15.75" customHeight="1" x14ac:dyDescent="0.25">
      <c r="A184" s="1"/>
      <c r="B184" s="1"/>
      <c r="C184" s="1"/>
      <c r="E184" s="1"/>
      <c r="F184" s="1"/>
      <c r="G184" s="1"/>
      <c r="I184" s="1"/>
      <c r="J184" s="1"/>
    </row>
    <row r="185" spans="1:10" ht="15.75" customHeight="1" x14ac:dyDescent="0.25">
      <c r="A185" s="1"/>
      <c r="B185" s="1"/>
      <c r="C185" s="1"/>
      <c r="E185" s="1"/>
      <c r="F185" s="1"/>
      <c r="G185" s="1"/>
      <c r="I185" s="1"/>
      <c r="J185" s="1"/>
    </row>
    <row r="186" spans="1:10" ht="15.75" customHeight="1" x14ac:dyDescent="0.25">
      <c r="A186" s="1"/>
      <c r="B186" s="1"/>
      <c r="C186" s="1"/>
      <c r="E186" s="1"/>
      <c r="F186" s="1"/>
      <c r="G186" s="1"/>
      <c r="I186" s="1"/>
      <c r="J186" s="1"/>
    </row>
    <row r="187" spans="1:10" ht="15.75" customHeight="1" x14ac:dyDescent="0.25">
      <c r="A187" s="1"/>
      <c r="B187" s="1"/>
      <c r="C187" s="1"/>
      <c r="E187" s="1"/>
      <c r="F187" s="1"/>
      <c r="G187" s="1"/>
      <c r="I187" s="1"/>
      <c r="J187" s="1"/>
    </row>
    <row r="188" spans="1:10" ht="15.75" customHeight="1" x14ac:dyDescent="0.25">
      <c r="A188" s="1"/>
      <c r="B188" s="1"/>
      <c r="C188" s="1"/>
      <c r="E188" s="1"/>
      <c r="F188" s="1"/>
      <c r="G188" s="1"/>
      <c r="I188" s="1"/>
      <c r="J188" s="1"/>
    </row>
    <row r="189" spans="1:10" ht="15.75" customHeight="1" x14ac:dyDescent="0.25">
      <c r="A189" s="1"/>
      <c r="B189" s="1"/>
      <c r="C189" s="1"/>
      <c r="E189" s="1"/>
      <c r="F189" s="1"/>
      <c r="G189" s="1"/>
      <c r="I189" s="1"/>
      <c r="J189" s="1"/>
    </row>
    <row r="190" spans="1:10" ht="15.75" customHeight="1" x14ac:dyDescent="0.25">
      <c r="A190" s="1"/>
      <c r="B190" s="1"/>
      <c r="C190" s="1"/>
      <c r="E190" s="1"/>
      <c r="F190" s="1"/>
      <c r="G190" s="1"/>
      <c r="I190" s="1"/>
      <c r="J190" s="1"/>
    </row>
    <row r="191" spans="1:10" ht="15.75" customHeight="1" x14ac:dyDescent="0.25">
      <c r="A191" s="1"/>
      <c r="B191" s="1"/>
      <c r="C191" s="1"/>
      <c r="E191" s="1"/>
      <c r="F191" s="1"/>
      <c r="G191" s="1"/>
      <c r="I191" s="1"/>
      <c r="J191" s="1"/>
    </row>
    <row r="192" spans="1:10" ht="15.75" customHeight="1" x14ac:dyDescent="0.25">
      <c r="A192" s="1"/>
      <c r="B192" s="1"/>
      <c r="C192" s="1"/>
      <c r="E192" s="1"/>
      <c r="F192" s="1"/>
      <c r="G192" s="1"/>
      <c r="I192" s="1"/>
      <c r="J192" s="1"/>
    </row>
    <row r="193" spans="1:10" ht="15.75" customHeight="1" x14ac:dyDescent="0.25">
      <c r="A193" s="1"/>
      <c r="B193" s="1"/>
      <c r="C193" s="1"/>
      <c r="E193" s="1"/>
      <c r="F193" s="1"/>
      <c r="G193" s="1"/>
      <c r="I193" s="1"/>
      <c r="J193" s="1"/>
    </row>
    <row r="194" spans="1:10" ht="15.75" customHeight="1" x14ac:dyDescent="0.25">
      <c r="A194" s="1"/>
      <c r="B194" s="1"/>
      <c r="C194" s="1"/>
      <c r="E194" s="1"/>
      <c r="F194" s="1"/>
      <c r="G194" s="1"/>
      <c r="I194" s="1"/>
      <c r="J194" s="1"/>
    </row>
    <row r="195" spans="1:10" ht="15.75" customHeight="1" x14ac:dyDescent="0.25">
      <c r="A195" s="1"/>
      <c r="B195" s="1"/>
      <c r="C195" s="1"/>
      <c r="E195" s="1"/>
      <c r="F195" s="1"/>
      <c r="G195" s="1"/>
      <c r="I195" s="1"/>
      <c r="J195" s="1"/>
    </row>
    <row r="196" spans="1:10" ht="15.75" customHeight="1" x14ac:dyDescent="0.25">
      <c r="A196" s="1"/>
      <c r="B196" s="1"/>
      <c r="C196" s="1"/>
      <c r="E196" s="1"/>
      <c r="F196" s="1"/>
      <c r="G196" s="1"/>
      <c r="I196" s="1"/>
      <c r="J196" s="1"/>
    </row>
    <row r="197" spans="1:10" ht="15.75" customHeight="1" x14ac:dyDescent="0.25">
      <c r="A197" s="1"/>
      <c r="B197" s="1"/>
      <c r="C197" s="1"/>
      <c r="E197" s="1"/>
      <c r="F197" s="1"/>
      <c r="G197" s="1"/>
      <c r="I197" s="1"/>
      <c r="J197" s="1"/>
    </row>
    <row r="198" spans="1:10" ht="15.75" customHeight="1" x14ac:dyDescent="0.25">
      <c r="A198" s="1"/>
      <c r="B198" s="1"/>
      <c r="C198" s="1"/>
      <c r="E198" s="1"/>
      <c r="F198" s="1"/>
      <c r="G198" s="1"/>
      <c r="I198" s="1"/>
      <c r="J198" s="1"/>
    </row>
    <row r="199" spans="1:10" ht="15.75" customHeight="1" x14ac:dyDescent="0.25">
      <c r="A199" s="1"/>
      <c r="B199" s="1"/>
      <c r="C199" s="1"/>
      <c r="E199" s="1"/>
      <c r="F199" s="1"/>
      <c r="G199" s="1"/>
      <c r="I199" s="1"/>
      <c r="J199" s="1"/>
    </row>
    <row r="200" spans="1:10" ht="15.75" customHeight="1" x14ac:dyDescent="0.25">
      <c r="A200" s="1"/>
      <c r="B200" s="1"/>
      <c r="C200" s="1"/>
      <c r="E200" s="1"/>
      <c r="F200" s="1"/>
      <c r="G200" s="1"/>
      <c r="I200" s="1"/>
      <c r="J200" s="1"/>
    </row>
    <row r="201" spans="1:10" ht="15.75" customHeight="1" x14ac:dyDescent="0.25">
      <c r="A201" s="1"/>
      <c r="B201" s="1"/>
      <c r="C201" s="1"/>
      <c r="E201" s="1"/>
      <c r="F201" s="1"/>
      <c r="G201" s="1"/>
      <c r="I201" s="1"/>
      <c r="J201" s="1"/>
    </row>
    <row r="202" spans="1:10" ht="15.75" customHeight="1" x14ac:dyDescent="0.25">
      <c r="A202" s="1"/>
      <c r="B202" s="1"/>
      <c r="C202" s="1"/>
      <c r="E202" s="1"/>
      <c r="F202" s="1"/>
      <c r="G202" s="1"/>
      <c r="I202" s="1"/>
      <c r="J202" s="1"/>
    </row>
    <row r="203" spans="1:10" ht="15.75" customHeight="1" x14ac:dyDescent="0.25">
      <c r="A203" s="1"/>
      <c r="B203" s="1"/>
      <c r="C203" s="1"/>
      <c r="E203" s="1"/>
      <c r="F203" s="1"/>
      <c r="G203" s="1"/>
      <c r="I203" s="1"/>
      <c r="J203" s="1"/>
    </row>
    <row r="204" spans="1:10" ht="15.75" customHeight="1" x14ac:dyDescent="0.25">
      <c r="A204" s="1"/>
      <c r="B204" s="1"/>
      <c r="C204" s="1"/>
      <c r="E204" s="1"/>
      <c r="F204" s="1"/>
      <c r="G204" s="1"/>
      <c r="I204" s="1"/>
      <c r="J204" s="1"/>
    </row>
    <row r="205" spans="1:10" ht="15.75" customHeight="1" x14ac:dyDescent="0.25">
      <c r="A205" s="1"/>
      <c r="B205" s="1"/>
      <c r="C205" s="1"/>
      <c r="E205" s="1"/>
      <c r="F205" s="1"/>
      <c r="G205" s="1"/>
      <c r="I205" s="1"/>
      <c r="J205" s="1"/>
    </row>
    <row r="206" spans="1:10" ht="15.75" customHeight="1" x14ac:dyDescent="0.25">
      <c r="A206" s="1"/>
      <c r="B206" s="1"/>
      <c r="C206" s="1"/>
      <c r="E206" s="1"/>
      <c r="F206" s="1"/>
      <c r="G206" s="1"/>
      <c r="I206" s="1"/>
      <c r="J206" s="1"/>
    </row>
    <row r="207" spans="1:10" ht="15.75" customHeight="1" x14ac:dyDescent="0.25">
      <c r="A207" s="1"/>
      <c r="B207" s="1"/>
      <c r="C207" s="1"/>
      <c r="E207" s="1"/>
      <c r="F207" s="1"/>
      <c r="G207" s="1"/>
      <c r="I207" s="1"/>
      <c r="J207" s="1"/>
    </row>
    <row r="208" spans="1:10" ht="15.75" customHeight="1" x14ac:dyDescent="0.25">
      <c r="A208" s="1"/>
      <c r="B208" s="1"/>
      <c r="C208" s="1"/>
      <c r="E208" s="1"/>
      <c r="F208" s="1"/>
      <c r="G208" s="1"/>
      <c r="I208" s="1"/>
      <c r="J208" s="1"/>
    </row>
    <row r="209" spans="1:10" ht="15.75" customHeight="1" x14ac:dyDescent="0.25">
      <c r="A209" s="1"/>
      <c r="B209" s="1"/>
      <c r="C209" s="1"/>
      <c r="E209" s="1"/>
      <c r="F209" s="1"/>
      <c r="G209" s="1"/>
      <c r="I209" s="1"/>
      <c r="J209" s="1"/>
    </row>
    <row r="210" spans="1:10" ht="15.75" customHeight="1" x14ac:dyDescent="0.25">
      <c r="A210" s="1"/>
      <c r="B210" s="1"/>
      <c r="C210" s="1"/>
      <c r="E210" s="1"/>
      <c r="F210" s="1"/>
      <c r="G210" s="1"/>
      <c r="I210" s="1"/>
      <c r="J210" s="1"/>
    </row>
    <row r="211" spans="1:10" ht="15.75" customHeight="1" x14ac:dyDescent="0.25">
      <c r="A211" s="1"/>
      <c r="B211" s="1"/>
      <c r="C211" s="1"/>
      <c r="E211" s="1"/>
      <c r="F211" s="1"/>
      <c r="G211" s="1"/>
      <c r="I211" s="1"/>
      <c r="J211" s="1"/>
    </row>
    <row r="212" spans="1:10" ht="15.75" customHeight="1" x14ac:dyDescent="0.25">
      <c r="A212" s="1"/>
      <c r="B212" s="1"/>
      <c r="C212" s="1"/>
      <c r="E212" s="1"/>
      <c r="F212" s="1"/>
      <c r="G212" s="1"/>
      <c r="I212" s="1"/>
      <c r="J212" s="1"/>
    </row>
    <row r="213" spans="1:10" ht="15.75" customHeight="1" x14ac:dyDescent="0.25">
      <c r="A213" s="1"/>
      <c r="B213" s="1"/>
      <c r="C213" s="1"/>
      <c r="E213" s="1"/>
      <c r="F213" s="1"/>
      <c r="G213" s="1"/>
      <c r="I213" s="1"/>
      <c r="J213" s="1"/>
    </row>
    <row r="214" spans="1:10" ht="15.75" customHeight="1" x14ac:dyDescent="0.25">
      <c r="A214" s="1"/>
      <c r="B214" s="1"/>
      <c r="C214" s="1"/>
      <c r="E214" s="1"/>
      <c r="F214" s="1"/>
      <c r="G214" s="1"/>
      <c r="I214" s="1"/>
      <c r="J214" s="1"/>
    </row>
    <row r="215" spans="1:10" ht="15.75" customHeight="1" x14ac:dyDescent="0.25">
      <c r="A215" s="1"/>
      <c r="B215" s="1"/>
      <c r="C215" s="1"/>
      <c r="E215" s="1"/>
      <c r="F215" s="1"/>
      <c r="G215" s="1"/>
      <c r="I215" s="1"/>
      <c r="J215" s="1"/>
    </row>
    <row r="216" spans="1:10" ht="15.75" customHeight="1" x14ac:dyDescent="0.25">
      <c r="A216" s="1"/>
      <c r="B216" s="1"/>
      <c r="C216" s="1"/>
      <c r="E216" s="1"/>
      <c r="F216" s="1"/>
      <c r="G216" s="1"/>
      <c r="I216" s="1"/>
      <c r="J216" s="1"/>
    </row>
    <row r="217" spans="1:10" ht="15.75" customHeight="1" x14ac:dyDescent="0.25">
      <c r="A217" s="1"/>
      <c r="B217" s="1"/>
      <c r="C217" s="1"/>
      <c r="E217" s="1"/>
      <c r="F217" s="1"/>
      <c r="G217" s="1"/>
      <c r="I217" s="1"/>
      <c r="J217" s="1"/>
    </row>
    <row r="218" spans="1:10" ht="15.75" customHeight="1" x14ac:dyDescent="0.25">
      <c r="A218" s="1"/>
      <c r="B218" s="1"/>
      <c r="C218" s="1"/>
      <c r="E218" s="1"/>
      <c r="F218" s="1"/>
      <c r="G218" s="1"/>
      <c r="I218" s="1"/>
      <c r="J218" s="1"/>
    </row>
    <row r="219" spans="1:10" ht="15.75" customHeight="1" x14ac:dyDescent="0.25">
      <c r="A219" s="1"/>
      <c r="B219" s="1"/>
      <c r="C219" s="1"/>
      <c r="E219" s="1"/>
      <c r="F219" s="1"/>
      <c r="G219" s="1"/>
      <c r="I219" s="1"/>
      <c r="J219" s="1"/>
    </row>
    <row r="220" spans="1:10" ht="15.75" customHeight="1" x14ac:dyDescent="0.25">
      <c r="A220" s="1"/>
      <c r="B220" s="1"/>
      <c r="C220" s="1"/>
      <c r="E220" s="1"/>
      <c r="F220" s="1"/>
      <c r="G220" s="1"/>
      <c r="I220" s="1"/>
      <c r="J220" s="1"/>
    </row>
    <row r="221" spans="1:10" ht="15.75" customHeight="1" x14ac:dyDescent="0.25">
      <c r="A221" s="1"/>
      <c r="B221" s="1"/>
      <c r="C221" s="1"/>
      <c r="E221" s="1"/>
      <c r="F221" s="1"/>
      <c r="G221" s="1"/>
      <c r="I221" s="1"/>
      <c r="J221" s="1"/>
    </row>
    <row r="222" spans="1:10" ht="15.75" customHeight="1" x14ac:dyDescent="0.25">
      <c r="A222" s="1"/>
      <c r="B222" s="1"/>
      <c r="C222" s="1"/>
      <c r="E222" s="1"/>
      <c r="F222" s="1"/>
      <c r="G222" s="1"/>
      <c r="I222" s="1"/>
      <c r="J222" s="1"/>
    </row>
    <row r="223" spans="1:10" ht="15.75" customHeight="1" x14ac:dyDescent="0.25">
      <c r="A223" s="1"/>
      <c r="B223" s="1"/>
      <c r="C223" s="1"/>
      <c r="E223" s="1"/>
      <c r="F223" s="1"/>
      <c r="G223" s="1"/>
      <c r="I223" s="1"/>
      <c r="J223" s="1"/>
    </row>
    <row r="224" spans="1:10" ht="15.75" customHeight="1" x14ac:dyDescent="0.25">
      <c r="A224" s="1"/>
      <c r="B224" s="1"/>
      <c r="C224" s="1"/>
      <c r="E224" s="1"/>
      <c r="F224" s="1"/>
      <c r="G224" s="1"/>
      <c r="I224" s="1"/>
      <c r="J224" s="1"/>
    </row>
    <row r="225" spans="1:10" ht="15.75" customHeight="1" x14ac:dyDescent="0.25">
      <c r="A225" s="1"/>
      <c r="B225" s="1"/>
      <c r="C225" s="1"/>
      <c r="E225" s="1"/>
      <c r="F225" s="1"/>
      <c r="G225" s="1"/>
      <c r="I225" s="1"/>
      <c r="J225" s="1"/>
    </row>
    <row r="226" spans="1:10" ht="15.75" customHeight="1" x14ac:dyDescent="0.25">
      <c r="A226" s="1"/>
      <c r="B226" s="1"/>
      <c r="C226" s="1"/>
      <c r="E226" s="1"/>
      <c r="F226" s="1"/>
      <c r="G226" s="1"/>
      <c r="I226" s="1"/>
      <c r="J226" s="1"/>
    </row>
    <row r="227" spans="1:10" ht="15.75" customHeight="1" x14ac:dyDescent="0.25">
      <c r="A227" s="1"/>
      <c r="B227" s="1"/>
      <c r="C227" s="1"/>
      <c r="E227" s="1"/>
      <c r="F227" s="1"/>
      <c r="G227" s="1"/>
      <c r="I227" s="1"/>
      <c r="J227" s="1"/>
    </row>
    <row r="228" spans="1:10" ht="15.75" customHeight="1" x14ac:dyDescent="0.25">
      <c r="A228" s="1"/>
      <c r="B228" s="1"/>
      <c r="C228" s="1"/>
      <c r="E228" s="1"/>
      <c r="F228" s="1"/>
      <c r="G228" s="1"/>
      <c r="I228" s="1"/>
      <c r="J228" s="1"/>
    </row>
    <row r="229" spans="1:10" ht="15.75" customHeight="1" x14ac:dyDescent="0.25">
      <c r="A229" s="1"/>
      <c r="B229" s="1"/>
      <c r="C229" s="1"/>
      <c r="E229" s="1"/>
      <c r="F229" s="1"/>
      <c r="G229" s="1"/>
      <c r="I229" s="1"/>
      <c r="J229" s="1"/>
    </row>
    <row r="230" spans="1:10" ht="15.75" customHeight="1" x14ac:dyDescent="0.25">
      <c r="A230" s="1"/>
      <c r="B230" s="1"/>
      <c r="C230" s="1"/>
      <c r="E230" s="1"/>
      <c r="F230" s="1"/>
      <c r="G230" s="1"/>
      <c r="I230" s="1"/>
      <c r="J230" s="1"/>
    </row>
    <row r="231" spans="1:10" ht="15.75" customHeight="1" x14ac:dyDescent="0.25">
      <c r="A231" s="1"/>
      <c r="B231" s="1"/>
      <c r="C231" s="1"/>
      <c r="E231" s="1"/>
      <c r="F231" s="1"/>
      <c r="G231" s="1"/>
      <c r="I231" s="1"/>
      <c r="J231" s="1"/>
    </row>
    <row r="232" spans="1:10" ht="15.75" customHeight="1" x14ac:dyDescent="0.25">
      <c r="A232" s="1"/>
      <c r="B232" s="1"/>
      <c r="C232" s="1"/>
      <c r="E232" s="1"/>
      <c r="F232" s="1"/>
      <c r="G232" s="1"/>
      <c r="I232" s="1"/>
      <c r="J232" s="1"/>
    </row>
    <row r="233" spans="1:10" ht="15.75" customHeight="1" x14ac:dyDescent="0.25">
      <c r="A233" s="1"/>
      <c r="B233" s="1"/>
      <c r="C233" s="1"/>
      <c r="E233" s="1"/>
      <c r="F233" s="1"/>
      <c r="G233" s="1"/>
      <c r="I233" s="1"/>
      <c r="J233" s="1"/>
    </row>
    <row r="234" spans="1:10" ht="15.75" customHeight="1" x14ac:dyDescent="0.25">
      <c r="A234" s="1"/>
      <c r="B234" s="1"/>
      <c r="C234" s="1"/>
      <c r="E234" s="1"/>
      <c r="F234" s="1"/>
      <c r="G234" s="1"/>
      <c r="I234" s="1"/>
      <c r="J234" s="1"/>
    </row>
    <row r="235" spans="1:10" ht="15.75" customHeight="1" x14ac:dyDescent="0.25">
      <c r="A235" s="1"/>
      <c r="B235" s="1"/>
      <c r="C235" s="1"/>
      <c r="E235" s="1"/>
      <c r="F235" s="1"/>
      <c r="G235" s="1"/>
      <c r="I235" s="1"/>
      <c r="J235" s="1"/>
    </row>
    <row r="236" spans="1:10" ht="15.75" customHeight="1" x14ac:dyDescent="0.25">
      <c r="A236" s="1"/>
      <c r="B236" s="1"/>
      <c r="C236" s="1"/>
      <c r="E236" s="1"/>
      <c r="F236" s="1"/>
      <c r="G236" s="1"/>
      <c r="I236" s="1"/>
      <c r="J236" s="1"/>
    </row>
    <row r="237" spans="1:10" ht="15.75" customHeight="1" x14ac:dyDescent="0.25">
      <c r="A237" s="1"/>
      <c r="B237" s="1"/>
      <c r="C237" s="1"/>
      <c r="E237" s="1"/>
      <c r="F237" s="1"/>
      <c r="G237" s="1"/>
      <c r="I237" s="1"/>
      <c r="J237" s="1"/>
    </row>
    <row r="238" spans="1:10" ht="15.75" customHeight="1" x14ac:dyDescent="0.25">
      <c r="A238" s="1"/>
      <c r="B238" s="1"/>
      <c r="C238" s="1"/>
      <c r="E238" s="1"/>
      <c r="F238" s="1"/>
      <c r="G238" s="1"/>
      <c r="I238" s="1"/>
      <c r="J238" s="1"/>
    </row>
    <row r="239" spans="1:10" ht="15.75" customHeight="1" x14ac:dyDescent="0.25">
      <c r="A239" s="1"/>
      <c r="B239" s="1"/>
      <c r="C239" s="1"/>
      <c r="E239" s="1"/>
      <c r="F239" s="1"/>
      <c r="G239" s="1"/>
      <c r="I239" s="1"/>
      <c r="J239" s="1"/>
    </row>
    <row r="240" spans="1:10" ht="15.75" customHeight="1" x14ac:dyDescent="0.25">
      <c r="A240" s="1"/>
      <c r="B240" s="1"/>
      <c r="C240" s="1"/>
      <c r="E240" s="1"/>
      <c r="F240" s="1"/>
      <c r="G240" s="1"/>
      <c r="I240" s="1"/>
      <c r="J240" s="1"/>
    </row>
    <row r="241" spans="1:10" ht="15.75" customHeight="1" x14ac:dyDescent="0.25">
      <c r="A241" s="1"/>
      <c r="B241" s="1"/>
      <c r="C241" s="1"/>
      <c r="E241" s="1"/>
      <c r="F241" s="1"/>
      <c r="G241" s="1"/>
      <c r="I241" s="1"/>
      <c r="J241" s="1"/>
    </row>
    <row r="242" spans="1:10" ht="15.75" customHeight="1" x14ac:dyDescent="0.25">
      <c r="A242" s="1"/>
      <c r="B242" s="1"/>
      <c r="C242" s="1"/>
      <c r="E242" s="1"/>
      <c r="F242" s="1"/>
      <c r="G242" s="1"/>
      <c r="I242" s="1"/>
      <c r="J242" s="1"/>
    </row>
    <row r="243" spans="1:10" ht="15.75" customHeight="1" x14ac:dyDescent="0.25">
      <c r="A243" s="1"/>
      <c r="B243" s="1"/>
      <c r="C243" s="1"/>
      <c r="E243" s="1"/>
      <c r="F243" s="1"/>
      <c r="G243" s="1"/>
      <c r="I243" s="1"/>
      <c r="J243" s="1"/>
    </row>
    <row r="244" spans="1:10" ht="15.75" customHeight="1" x14ac:dyDescent="0.25">
      <c r="A244" s="1"/>
      <c r="B244" s="1"/>
      <c r="C244" s="1"/>
      <c r="E244" s="1"/>
      <c r="F244" s="1"/>
      <c r="G244" s="1"/>
      <c r="I244" s="1"/>
      <c r="J244" s="1"/>
    </row>
    <row r="245" spans="1:10" ht="15.75" customHeight="1" x14ac:dyDescent="0.25">
      <c r="A245" s="1"/>
      <c r="B245" s="1"/>
      <c r="C245" s="1"/>
      <c r="E245" s="1"/>
      <c r="F245" s="1"/>
      <c r="G245" s="1"/>
      <c r="I245" s="1"/>
      <c r="J245" s="1"/>
    </row>
    <row r="246" spans="1:10" ht="15.75" customHeight="1" x14ac:dyDescent="0.25">
      <c r="A246" s="1"/>
      <c r="B246" s="1"/>
      <c r="C246" s="1"/>
      <c r="E246" s="1"/>
      <c r="F246" s="1"/>
      <c r="G246" s="1"/>
      <c r="I246" s="1"/>
      <c r="J246" s="1"/>
    </row>
    <row r="247" spans="1:10" ht="15.75" customHeight="1" x14ac:dyDescent="0.25">
      <c r="A247" s="1"/>
      <c r="B247" s="1"/>
      <c r="C247" s="1"/>
      <c r="E247" s="1"/>
      <c r="F247" s="1"/>
      <c r="G247" s="1"/>
      <c r="I247" s="1"/>
      <c r="J247" s="1"/>
    </row>
    <row r="248" spans="1:10" ht="15.75" customHeight="1" x14ac:dyDescent="0.25">
      <c r="A248" s="1"/>
      <c r="B248" s="1"/>
      <c r="C248" s="1"/>
      <c r="E248" s="1"/>
      <c r="F248" s="1"/>
      <c r="G248" s="1"/>
      <c r="I248" s="1"/>
      <c r="J248" s="1"/>
    </row>
    <row r="249" spans="1:10" ht="15.75" customHeight="1" x14ac:dyDescent="0.25">
      <c r="A249" s="1"/>
      <c r="B249" s="1"/>
      <c r="C249" s="1"/>
      <c r="E249" s="1"/>
      <c r="F249" s="1"/>
      <c r="G249" s="1"/>
      <c r="I249" s="1"/>
      <c r="J249" s="1"/>
    </row>
    <row r="250" spans="1:10" ht="15.75" customHeight="1" x14ac:dyDescent="0.25">
      <c r="A250" s="1"/>
      <c r="B250" s="1"/>
      <c r="C250" s="1"/>
      <c r="E250" s="1"/>
      <c r="F250" s="1"/>
      <c r="G250" s="1"/>
      <c r="I250" s="1"/>
      <c r="J250" s="1"/>
    </row>
    <row r="251" spans="1:10" ht="15.75" customHeight="1" x14ac:dyDescent="0.25">
      <c r="A251" s="1"/>
      <c r="B251" s="1"/>
      <c r="C251" s="1"/>
      <c r="E251" s="1"/>
      <c r="F251" s="1"/>
      <c r="G251" s="1"/>
      <c r="I251" s="1"/>
      <c r="J251" s="1"/>
    </row>
    <row r="252" spans="1:10" ht="15.75" customHeight="1" x14ac:dyDescent="0.25">
      <c r="A252" s="1"/>
      <c r="B252" s="1"/>
      <c r="C252" s="1"/>
      <c r="E252" s="1"/>
      <c r="F252" s="1"/>
      <c r="G252" s="1"/>
      <c r="I252" s="1"/>
      <c r="J252" s="1"/>
    </row>
    <row r="253" spans="1:10" ht="15.75" customHeight="1" x14ac:dyDescent="0.25">
      <c r="A253" s="1"/>
      <c r="B253" s="1"/>
      <c r="C253" s="1"/>
      <c r="E253" s="1"/>
      <c r="F253" s="1"/>
      <c r="G253" s="1"/>
      <c r="I253" s="1"/>
      <c r="J253" s="1"/>
    </row>
    <row r="254" spans="1:10" ht="15.75" customHeight="1" x14ac:dyDescent="0.25">
      <c r="A254" s="1"/>
      <c r="B254" s="1"/>
      <c r="C254" s="1"/>
      <c r="E254" s="1"/>
      <c r="F254" s="1"/>
      <c r="G254" s="1"/>
      <c r="I254" s="1"/>
      <c r="J254" s="1"/>
    </row>
    <row r="255" spans="1:10" ht="15.75" customHeight="1" x14ac:dyDescent="0.25">
      <c r="A255" s="1"/>
      <c r="B255" s="1"/>
      <c r="C255" s="1"/>
      <c r="E255" s="1"/>
      <c r="F255" s="1"/>
      <c r="G255" s="1"/>
      <c r="I255" s="1"/>
      <c r="J255" s="1"/>
    </row>
    <row r="256" spans="1:10" ht="15.75" customHeight="1" x14ac:dyDescent="0.25">
      <c r="A256" s="1"/>
      <c r="B256" s="1"/>
      <c r="C256" s="1"/>
      <c r="E256" s="1"/>
      <c r="F256" s="1"/>
      <c r="G256" s="1"/>
      <c r="I256" s="1"/>
      <c r="J256" s="1"/>
    </row>
    <row r="257" spans="1:10" ht="15.75" customHeight="1" x14ac:dyDescent="0.25">
      <c r="A257" s="1"/>
      <c r="B257" s="1"/>
      <c r="C257" s="1"/>
      <c r="E257" s="1"/>
      <c r="F257" s="1"/>
      <c r="G257" s="1"/>
      <c r="I257" s="1"/>
      <c r="J257" s="1"/>
    </row>
    <row r="258" spans="1:10" ht="15.75" customHeight="1" x14ac:dyDescent="0.25">
      <c r="A258" s="1"/>
      <c r="B258" s="1"/>
      <c r="C258" s="1"/>
      <c r="E258" s="1"/>
      <c r="F258" s="1"/>
      <c r="G258" s="1"/>
      <c r="I258" s="1"/>
      <c r="J258" s="1"/>
    </row>
    <row r="259" spans="1:10" ht="15.75" customHeight="1" x14ac:dyDescent="0.25">
      <c r="A259" s="1"/>
      <c r="B259" s="1"/>
      <c r="C259" s="1"/>
      <c r="E259" s="1"/>
      <c r="F259" s="1"/>
      <c r="G259" s="1"/>
      <c r="I259" s="1"/>
      <c r="J259" s="1"/>
    </row>
    <row r="260" spans="1:10" ht="15.75" customHeight="1" x14ac:dyDescent="0.25">
      <c r="A260" s="1"/>
      <c r="B260" s="1"/>
      <c r="C260" s="1"/>
      <c r="E260" s="1"/>
      <c r="F260" s="1"/>
      <c r="G260" s="1"/>
      <c r="I260" s="1"/>
      <c r="J260" s="1"/>
    </row>
    <row r="261" spans="1:10" ht="15.75" customHeight="1" x14ac:dyDescent="0.25">
      <c r="A261" s="1"/>
      <c r="B261" s="1"/>
      <c r="C261" s="1"/>
      <c r="E261" s="1"/>
      <c r="F261" s="1"/>
      <c r="G261" s="1"/>
      <c r="I261" s="1"/>
      <c r="J261" s="1"/>
    </row>
    <row r="262" spans="1:10" ht="15.75" customHeight="1" x14ac:dyDescent="0.25"/>
    <row r="263" spans="1:10" ht="15.75" customHeight="1" x14ac:dyDescent="0.25"/>
    <row r="264" spans="1:10" ht="15.75" customHeight="1" x14ac:dyDescent="0.25"/>
    <row r="265" spans="1:10" ht="15.75" customHeight="1" x14ac:dyDescent="0.25"/>
    <row r="266" spans="1:10" ht="15.75" customHeight="1" x14ac:dyDescent="0.25"/>
    <row r="267" spans="1:10" ht="15.75" customHeight="1" x14ac:dyDescent="0.25"/>
    <row r="268" spans="1:10" ht="15.75" customHeight="1" x14ac:dyDescent="0.25"/>
    <row r="269" spans="1:10" ht="15.75" customHeight="1" x14ac:dyDescent="0.25"/>
    <row r="270" spans="1:10" ht="15.75" customHeight="1" x14ac:dyDescent="0.25"/>
    <row r="271" spans="1:10" ht="15.75" customHeight="1" x14ac:dyDescent="0.25"/>
    <row r="272" spans="1:10"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9">
    <mergeCell ref="O7:Q7"/>
    <mergeCell ref="B5:Q6"/>
    <mergeCell ref="A18:A21"/>
    <mergeCell ref="E18:K21"/>
    <mergeCell ref="A1:M1"/>
    <mergeCell ref="A5:A8"/>
    <mergeCell ref="C7:E7"/>
    <mergeCell ref="G7:I7"/>
    <mergeCell ref="K7:M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6AE3-A163-4408-9091-59193C9B8AD5}">
  <dimension ref="A1:J993"/>
  <sheetViews>
    <sheetView topLeftCell="A16" workbookViewId="0">
      <selection activeCell="A19" sqref="A19:I19"/>
    </sheetView>
  </sheetViews>
  <sheetFormatPr baseColWidth="10" defaultColWidth="14.42578125" defaultRowHeight="15" customHeight="1" x14ac:dyDescent="0.25"/>
  <cols>
    <col min="1" max="3" width="22" customWidth="1"/>
    <col min="4" max="4" width="9" bestFit="1" customWidth="1"/>
    <col min="5" max="5" width="8" customWidth="1"/>
    <col min="6" max="8" width="22" customWidth="1"/>
    <col min="9" max="20" width="15.140625" customWidth="1"/>
  </cols>
  <sheetData>
    <row r="1" spans="1:10" x14ac:dyDescent="0.25">
      <c r="A1" s="1"/>
      <c r="C1" s="4"/>
      <c r="F1" s="1"/>
      <c r="G1" s="1"/>
    </row>
    <row r="2" spans="1:10" x14ac:dyDescent="0.25">
      <c r="A2" s="157" t="s">
        <v>207</v>
      </c>
      <c r="B2" s="158"/>
      <c r="C2" s="159"/>
      <c r="D2" s="9"/>
      <c r="E2" s="9"/>
      <c r="F2" s="166" t="s">
        <v>226</v>
      </c>
      <c r="G2" s="167"/>
      <c r="H2" s="168"/>
    </row>
    <row r="3" spans="1:10" ht="45" customHeight="1" x14ac:dyDescent="0.25">
      <c r="A3" s="156" t="s">
        <v>208</v>
      </c>
      <c r="B3" s="156" t="s">
        <v>209</v>
      </c>
      <c r="C3" s="156" t="s">
        <v>210</v>
      </c>
      <c r="D3" s="9"/>
      <c r="E3" s="9"/>
      <c r="F3" s="165" t="s">
        <v>222</v>
      </c>
      <c r="G3" s="165" t="s">
        <v>209</v>
      </c>
      <c r="H3" s="165" t="s">
        <v>210</v>
      </c>
    </row>
    <row r="4" spans="1:10" s="123" customFormat="1" x14ac:dyDescent="0.25">
      <c r="A4" s="160">
        <v>1</v>
      </c>
      <c r="B4" s="161">
        <f>+C11/3600</f>
        <v>7.5484006734006731E-3</v>
      </c>
      <c r="C4" s="164">
        <f>+A4/B4</f>
        <v>132.47839420128241</v>
      </c>
      <c r="D4" s="162"/>
      <c r="E4" s="162"/>
      <c r="F4" s="160">
        <v>1</v>
      </c>
      <c r="G4" s="161">
        <f>+H11/60</f>
        <v>9.0740740740740729E-3</v>
      </c>
      <c r="H4" s="164">
        <f>+F4/G4</f>
        <v>110.20408163265307</v>
      </c>
    </row>
    <row r="5" spans="1:10" x14ac:dyDescent="0.25">
      <c r="A5" s="1"/>
      <c r="C5" s="1"/>
      <c r="E5" s="163"/>
      <c r="F5" s="1"/>
      <c r="G5" s="1"/>
    </row>
    <row r="6" spans="1:10" x14ac:dyDescent="0.25">
      <c r="A6" s="135" t="s">
        <v>211</v>
      </c>
      <c r="C6" s="1">
        <v>396</v>
      </c>
      <c r="D6" s="163" t="s">
        <v>213</v>
      </c>
      <c r="F6" s="135" t="s">
        <v>218</v>
      </c>
      <c r="H6" s="1">
        <v>900</v>
      </c>
      <c r="I6" s="163" t="s">
        <v>219</v>
      </c>
    </row>
    <row r="7" spans="1:10" x14ac:dyDescent="0.25">
      <c r="A7" s="135" t="s">
        <v>212</v>
      </c>
      <c r="C7" s="1">
        <v>63</v>
      </c>
      <c r="D7" s="163" t="s">
        <v>213</v>
      </c>
      <c r="F7" s="135"/>
      <c r="H7" s="1"/>
      <c r="I7" s="163"/>
    </row>
    <row r="8" spans="1:10" x14ac:dyDescent="0.25">
      <c r="A8" s="1"/>
      <c r="C8" s="1"/>
      <c r="F8" s="1"/>
      <c r="H8" s="1"/>
    </row>
    <row r="9" spans="1:10" x14ac:dyDescent="0.25">
      <c r="A9" s="135" t="s">
        <v>217</v>
      </c>
      <c r="C9" s="1">
        <v>1477</v>
      </c>
      <c r="D9" s="163" t="s">
        <v>214</v>
      </c>
      <c r="F9" s="135" t="s">
        <v>220</v>
      </c>
      <c r="H9" s="1">
        <f>7*7</f>
        <v>49</v>
      </c>
      <c r="I9" s="163" t="s">
        <v>221</v>
      </c>
    </row>
    <row r="10" spans="1:10" x14ac:dyDescent="0.25">
      <c r="A10" s="24"/>
      <c r="C10" s="1"/>
      <c r="F10" s="24"/>
      <c r="H10" s="1"/>
    </row>
    <row r="11" spans="1:10" x14ac:dyDescent="0.25">
      <c r="A11" s="135" t="s">
        <v>215</v>
      </c>
      <c r="C11" s="154">
        <f>+C9/C6+C9/C7</f>
        <v>27.174242424242422</v>
      </c>
      <c r="D11" s="163" t="s">
        <v>216</v>
      </c>
      <c r="F11" s="135" t="s">
        <v>227</v>
      </c>
      <c r="H11" s="154">
        <f>+H9*10/H6</f>
        <v>0.5444444444444444</v>
      </c>
      <c r="I11" s="163" t="s">
        <v>223</v>
      </c>
    </row>
    <row r="12" spans="1:10" x14ac:dyDescent="0.25">
      <c r="A12" s="1"/>
      <c r="C12" s="1"/>
      <c r="F12" s="1"/>
      <c r="G12" s="1"/>
    </row>
    <row r="13" spans="1:10" x14ac:dyDescent="0.25">
      <c r="A13" s="1"/>
      <c r="C13" s="1"/>
      <c r="F13" s="1"/>
      <c r="G13" s="1"/>
    </row>
    <row r="14" spans="1:10" ht="15.75" customHeight="1" x14ac:dyDescent="0.25">
      <c r="A14" s="157" t="s">
        <v>228</v>
      </c>
      <c r="B14" s="158"/>
      <c r="C14" s="159"/>
      <c r="D14" s="9"/>
      <c r="E14" s="9"/>
      <c r="F14" s="166" t="s">
        <v>237</v>
      </c>
      <c r="G14" s="167"/>
      <c r="H14" s="168"/>
    </row>
    <row r="15" spans="1:10" ht="45" customHeight="1" x14ac:dyDescent="0.25">
      <c r="A15" s="156" t="s">
        <v>235</v>
      </c>
      <c r="B15" s="156" t="s">
        <v>236</v>
      </c>
      <c r="C15" s="156" t="s">
        <v>210</v>
      </c>
      <c r="D15" s="9"/>
      <c r="E15" s="9"/>
      <c r="F15" s="165" t="s">
        <v>238</v>
      </c>
      <c r="G15" s="165" t="s">
        <v>239</v>
      </c>
      <c r="H15" s="165" t="s">
        <v>210</v>
      </c>
    </row>
    <row r="16" spans="1:10" ht="15.75" customHeight="1" x14ac:dyDescent="0.25">
      <c r="A16" s="160">
        <v>1</v>
      </c>
      <c r="B16" s="161">
        <f>+C23/60</f>
        <v>3.3333333333333333E-2</v>
      </c>
      <c r="C16" s="164">
        <f>+A16/B16</f>
        <v>30</v>
      </c>
      <c r="D16" s="162"/>
      <c r="E16" s="162"/>
      <c r="F16" s="160">
        <v>1</v>
      </c>
      <c r="G16" s="161">
        <f>+H23/60</f>
        <v>3.3333333333333333E-2</v>
      </c>
      <c r="H16" s="164">
        <f>+F16/G16</f>
        <v>30</v>
      </c>
      <c r="I16" s="123"/>
      <c r="J16" s="123"/>
    </row>
    <row r="17" spans="1:9" ht="15.75" customHeight="1" x14ac:dyDescent="0.25">
      <c r="A17" s="1"/>
      <c r="C17" s="1"/>
      <c r="E17" s="163"/>
      <c r="F17" s="1"/>
      <c r="G17" s="1"/>
    </row>
    <row r="18" spans="1:9" ht="15.75" customHeight="1" x14ac:dyDescent="0.25">
      <c r="A18" s="135" t="s">
        <v>233</v>
      </c>
      <c r="C18" s="1">
        <v>30</v>
      </c>
      <c r="D18" s="163" t="s">
        <v>232</v>
      </c>
      <c r="F18" s="135" t="s">
        <v>240</v>
      </c>
      <c r="H18" s="1">
        <v>20</v>
      </c>
      <c r="I18" s="163" t="s">
        <v>232</v>
      </c>
    </row>
    <row r="19" spans="1:9" ht="15.75" customHeight="1" x14ac:dyDescent="0.25">
      <c r="A19" s="135" t="s">
        <v>229</v>
      </c>
      <c r="C19" s="1">
        <v>15</v>
      </c>
      <c r="D19" s="163" t="s">
        <v>230</v>
      </c>
      <c r="F19" s="135" t="s">
        <v>261</v>
      </c>
      <c r="H19" s="1">
        <v>10</v>
      </c>
      <c r="I19" s="163" t="s">
        <v>230</v>
      </c>
    </row>
    <row r="20" spans="1:9" ht="15.75" customHeight="1" x14ac:dyDescent="0.25">
      <c r="A20" s="1"/>
      <c r="C20" s="1"/>
      <c r="F20" s="1"/>
      <c r="H20" s="1"/>
    </row>
    <row r="21" spans="1:9" ht="15.75" customHeight="1" x14ac:dyDescent="0.25">
      <c r="A21" s="135" t="s">
        <v>220</v>
      </c>
      <c r="C21" s="1">
        <v>1</v>
      </c>
      <c r="D21" s="163" t="s">
        <v>231</v>
      </c>
      <c r="F21" s="135" t="s">
        <v>217</v>
      </c>
      <c r="H21" s="1">
        <v>1</v>
      </c>
      <c r="I21" s="163" t="s">
        <v>231</v>
      </c>
    </row>
    <row r="22" spans="1:9" ht="15.75" customHeight="1" x14ac:dyDescent="0.25">
      <c r="A22" s="24"/>
      <c r="C22" s="1"/>
      <c r="F22" s="24"/>
      <c r="H22" s="1"/>
    </row>
    <row r="23" spans="1:9" ht="15.75" customHeight="1" x14ac:dyDescent="0.25">
      <c r="A23" s="135" t="s">
        <v>234</v>
      </c>
      <c r="C23" s="154">
        <f>+C21*C18/C19</f>
        <v>2</v>
      </c>
      <c r="D23" s="163" t="s">
        <v>223</v>
      </c>
      <c r="F23" s="135" t="s">
        <v>227</v>
      </c>
      <c r="H23" s="154">
        <f>+H21*H18/H19</f>
        <v>2</v>
      </c>
      <c r="I23" s="163" t="s">
        <v>223</v>
      </c>
    </row>
    <row r="24" spans="1:9" ht="15.75" customHeight="1" x14ac:dyDescent="0.25">
      <c r="A24" s="1"/>
      <c r="C24" s="1"/>
      <c r="F24" s="1"/>
      <c r="G24" s="1"/>
    </row>
    <row r="25" spans="1:9" ht="15.75" customHeight="1" x14ac:dyDescent="0.25">
      <c r="A25" s="1"/>
      <c r="C25" s="1"/>
      <c r="F25" s="1"/>
      <c r="G25" s="1"/>
    </row>
    <row r="26" spans="1:9" ht="15.75" customHeight="1" x14ac:dyDescent="0.25">
      <c r="A26" s="157" t="s">
        <v>243</v>
      </c>
      <c r="B26" s="158"/>
      <c r="C26" s="159"/>
      <c r="D26" s="9"/>
      <c r="F26" s="1"/>
      <c r="G26" s="1"/>
    </row>
    <row r="27" spans="1:9" ht="15.75" customHeight="1" x14ac:dyDescent="0.25">
      <c r="A27" s="156" t="s">
        <v>262</v>
      </c>
      <c r="B27" s="156" t="s">
        <v>263</v>
      </c>
      <c r="C27" s="156" t="s">
        <v>210</v>
      </c>
      <c r="D27" s="9"/>
      <c r="F27" s="1"/>
      <c r="G27" s="1"/>
    </row>
    <row r="28" spans="1:9" ht="15.75" customHeight="1" x14ac:dyDescent="0.25">
      <c r="A28" s="160">
        <v>1</v>
      </c>
      <c r="B28" s="161">
        <f>+C35/60</f>
        <v>2.0833333333333332E-2</v>
      </c>
      <c r="C28" s="164">
        <f>+A28/B28</f>
        <v>48</v>
      </c>
      <c r="D28" s="162"/>
      <c r="F28" s="1"/>
      <c r="G28" s="1"/>
    </row>
    <row r="29" spans="1:9" ht="15.75" customHeight="1" x14ac:dyDescent="0.25">
      <c r="A29" s="1"/>
      <c r="C29" s="1"/>
      <c r="F29" s="1"/>
      <c r="G29" s="1"/>
    </row>
    <row r="30" spans="1:9" ht="15.75" customHeight="1" x14ac:dyDescent="0.25">
      <c r="A30" s="135" t="s">
        <v>246</v>
      </c>
      <c r="C30" s="1">
        <v>5</v>
      </c>
      <c r="D30" s="163" t="s">
        <v>232</v>
      </c>
      <c r="F30" s="1"/>
      <c r="G30" s="1"/>
    </row>
    <row r="31" spans="1:9" ht="15.75" customHeight="1" x14ac:dyDescent="0.25">
      <c r="A31" s="135" t="s">
        <v>245</v>
      </c>
      <c r="C31" s="1">
        <v>4</v>
      </c>
      <c r="D31" s="163" t="s">
        <v>230</v>
      </c>
      <c r="F31" s="1"/>
      <c r="G31" s="1"/>
    </row>
    <row r="32" spans="1:9" ht="15.75" customHeight="1" x14ac:dyDescent="0.25">
      <c r="A32" s="1"/>
      <c r="C32" s="1"/>
      <c r="F32" s="1"/>
      <c r="G32" s="1"/>
    </row>
    <row r="33" spans="1:7" ht="15.75" customHeight="1" x14ac:dyDescent="0.25">
      <c r="A33" s="135" t="s">
        <v>217</v>
      </c>
      <c r="C33" s="1">
        <v>1</v>
      </c>
      <c r="D33" s="163" t="s">
        <v>231</v>
      </c>
      <c r="F33" s="1"/>
      <c r="G33" s="1"/>
    </row>
    <row r="34" spans="1:7" ht="15.75" customHeight="1" x14ac:dyDescent="0.25">
      <c r="A34" s="24"/>
      <c r="C34" s="1"/>
      <c r="F34" s="1"/>
      <c r="G34" s="1"/>
    </row>
    <row r="35" spans="1:7" ht="15.75" customHeight="1" x14ac:dyDescent="0.25">
      <c r="A35" s="135" t="s">
        <v>244</v>
      </c>
      <c r="C35" s="154">
        <f>+C33*C30/C31</f>
        <v>1.25</v>
      </c>
      <c r="D35" s="163" t="s">
        <v>223</v>
      </c>
      <c r="F35" s="1"/>
      <c r="G35" s="1"/>
    </row>
    <row r="36" spans="1:7" ht="15.75" customHeight="1" x14ac:dyDescent="0.25">
      <c r="A36" s="1"/>
      <c r="C36" s="1"/>
      <c r="F36" s="1"/>
      <c r="G36" s="1"/>
    </row>
    <row r="37" spans="1:7" ht="15.75" customHeight="1" x14ac:dyDescent="0.25">
      <c r="A37" s="1"/>
      <c r="C37" s="1"/>
      <c r="F37" s="1"/>
      <c r="G37" s="1"/>
    </row>
    <row r="38" spans="1:7" ht="15.75" customHeight="1" x14ac:dyDescent="0.25">
      <c r="A38" s="1"/>
      <c r="C38" s="1"/>
      <c r="F38" s="1"/>
      <c r="G38" s="1"/>
    </row>
    <row r="39" spans="1:7" ht="15.75" customHeight="1" x14ac:dyDescent="0.25">
      <c r="A39" s="1"/>
      <c r="C39" s="1"/>
      <c r="F39" s="1"/>
      <c r="G39" s="1"/>
    </row>
    <row r="40" spans="1:7" ht="15.75" customHeight="1" x14ac:dyDescent="0.25">
      <c r="A40" s="1"/>
      <c r="C40" s="1"/>
      <c r="F40" s="1"/>
      <c r="G40" s="1"/>
    </row>
    <row r="41" spans="1:7" ht="15.75" customHeight="1" x14ac:dyDescent="0.25">
      <c r="A41" s="1"/>
      <c r="C41" s="1"/>
      <c r="F41" s="1"/>
      <c r="G41" s="1"/>
    </row>
    <row r="42" spans="1:7" ht="15.75" customHeight="1" x14ac:dyDescent="0.25">
      <c r="A42" s="1"/>
      <c r="C42" s="1"/>
      <c r="F42" s="1"/>
      <c r="G42" s="1"/>
    </row>
    <row r="43" spans="1:7" ht="15.75" customHeight="1" x14ac:dyDescent="0.25">
      <c r="A43" s="1"/>
      <c r="C43" s="1"/>
      <c r="F43" s="1"/>
      <c r="G43" s="1"/>
    </row>
    <row r="44" spans="1:7" ht="15.75" customHeight="1" x14ac:dyDescent="0.25">
      <c r="A44" s="1"/>
      <c r="C44" s="1"/>
      <c r="F44" s="1"/>
      <c r="G44" s="1"/>
    </row>
    <row r="45" spans="1:7" ht="15.75" customHeight="1" x14ac:dyDescent="0.25">
      <c r="A45" s="1"/>
      <c r="C45" s="1"/>
      <c r="F45" s="1"/>
      <c r="G45" s="1"/>
    </row>
    <row r="46" spans="1:7" ht="15.75" customHeight="1" x14ac:dyDescent="0.25">
      <c r="A46" s="1"/>
      <c r="C46" s="1"/>
      <c r="F46" s="1"/>
      <c r="G46" s="1"/>
    </row>
    <row r="47" spans="1:7" ht="15.75" customHeight="1" x14ac:dyDescent="0.25">
      <c r="A47" s="1"/>
      <c r="C47" s="1"/>
      <c r="F47" s="1"/>
      <c r="G47" s="1"/>
    </row>
    <row r="48" spans="1:7" ht="15.75" customHeight="1" x14ac:dyDescent="0.25">
      <c r="A48" s="1"/>
      <c r="C48" s="1"/>
      <c r="F48" s="1"/>
      <c r="G48" s="1"/>
    </row>
    <row r="49" spans="1:7" ht="15.75" customHeight="1" x14ac:dyDescent="0.25">
      <c r="A49" s="1"/>
      <c r="C49" s="1"/>
      <c r="F49" s="1"/>
      <c r="G49" s="1"/>
    </row>
    <row r="50" spans="1:7" ht="15.75" customHeight="1" x14ac:dyDescent="0.25">
      <c r="A50" s="1"/>
      <c r="C50" s="1"/>
      <c r="F50" s="1"/>
      <c r="G50" s="1"/>
    </row>
    <row r="51" spans="1:7" ht="15.75" customHeight="1" x14ac:dyDescent="0.25">
      <c r="A51" s="1"/>
      <c r="C51" s="1"/>
      <c r="F51" s="1"/>
      <c r="G51" s="1"/>
    </row>
    <row r="52" spans="1:7" ht="15.75" customHeight="1" x14ac:dyDescent="0.25">
      <c r="A52" s="1"/>
      <c r="C52" s="1"/>
      <c r="F52" s="1"/>
      <c r="G52" s="1"/>
    </row>
    <row r="53" spans="1:7" ht="15.75" customHeight="1" x14ac:dyDescent="0.25">
      <c r="A53" s="1"/>
      <c r="C53" s="1"/>
      <c r="F53" s="1"/>
      <c r="G53" s="1"/>
    </row>
    <row r="54" spans="1:7" ht="15.75" customHeight="1" x14ac:dyDescent="0.25">
      <c r="A54" s="1"/>
      <c r="C54" s="1"/>
      <c r="F54" s="1"/>
      <c r="G54" s="1"/>
    </row>
    <row r="55" spans="1:7" ht="15.75" customHeight="1" x14ac:dyDescent="0.25">
      <c r="A55" s="1"/>
      <c r="C55" s="1"/>
      <c r="F55" s="1"/>
      <c r="G55" s="1"/>
    </row>
    <row r="56" spans="1:7" ht="15.75" customHeight="1" x14ac:dyDescent="0.25">
      <c r="A56" s="1"/>
      <c r="C56" s="1"/>
      <c r="F56" s="1"/>
      <c r="G56" s="1"/>
    </row>
    <row r="57" spans="1:7" ht="15.75" customHeight="1" x14ac:dyDescent="0.25">
      <c r="A57" s="1"/>
      <c r="C57" s="1"/>
      <c r="F57" s="1"/>
      <c r="G57" s="1"/>
    </row>
    <row r="58" spans="1:7" ht="15.75" customHeight="1" x14ac:dyDescent="0.25">
      <c r="A58" s="1"/>
      <c r="C58" s="1"/>
      <c r="F58" s="1"/>
      <c r="G58" s="1"/>
    </row>
    <row r="59" spans="1:7" ht="15.75" customHeight="1" x14ac:dyDescent="0.25">
      <c r="A59" s="1"/>
      <c r="C59" s="1"/>
      <c r="F59" s="1"/>
      <c r="G59" s="1"/>
    </row>
    <row r="60" spans="1:7" ht="15.75" customHeight="1" x14ac:dyDescent="0.25">
      <c r="A60" s="1"/>
      <c r="C60" s="1"/>
      <c r="F60" s="1"/>
      <c r="G60" s="1"/>
    </row>
    <row r="61" spans="1:7" ht="15.75" customHeight="1" x14ac:dyDescent="0.25">
      <c r="A61" s="1"/>
      <c r="C61" s="1"/>
      <c r="F61" s="1"/>
      <c r="G61" s="1"/>
    </row>
    <row r="62" spans="1:7" ht="15.75" customHeight="1" x14ac:dyDescent="0.25">
      <c r="A62" s="1"/>
      <c r="C62" s="1"/>
      <c r="F62" s="1"/>
      <c r="G62" s="1"/>
    </row>
    <row r="63" spans="1:7" ht="15.75" customHeight="1" x14ac:dyDescent="0.25">
      <c r="A63" s="1"/>
      <c r="C63" s="1"/>
      <c r="F63" s="1"/>
      <c r="G63" s="1"/>
    </row>
    <row r="64" spans="1:7" ht="15.75" customHeight="1" x14ac:dyDescent="0.25">
      <c r="A64" s="1"/>
      <c r="C64" s="1"/>
      <c r="F64" s="1"/>
      <c r="G64" s="1"/>
    </row>
    <row r="65" spans="1:7" ht="15.75" customHeight="1" x14ac:dyDescent="0.25">
      <c r="A65" s="1"/>
      <c r="C65" s="1"/>
      <c r="F65" s="1"/>
      <c r="G65" s="1"/>
    </row>
    <row r="66" spans="1:7" ht="15.75" customHeight="1" x14ac:dyDescent="0.25">
      <c r="A66" s="1"/>
      <c r="C66" s="1"/>
      <c r="F66" s="1"/>
      <c r="G66" s="1"/>
    </row>
    <row r="67" spans="1:7" ht="15.75" customHeight="1" x14ac:dyDescent="0.25">
      <c r="A67" s="1"/>
      <c r="C67" s="1"/>
      <c r="F67" s="1"/>
      <c r="G67" s="1"/>
    </row>
    <row r="68" spans="1:7" ht="15.75" customHeight="1" x14ac:dyDescent="0.25">
      <c r="A68" s="1"/>
      <c r="C68" s="1"/>
      <c r="F68" s="1"/>
      <c r="G68" s="1"/>
    </row>
    <row r="69" spans="1:7" ht="15.75" customHeight="1" x14ac:dyDescent="0.25">
      <c r="A69" s="1"/>
      <c r="C69" s="1"/>
      <c r="F69" s="1"/>
      <c r="G69" s="1"/>
    </row>
    <row r="70" spans="1:7" ht="15.75" customHeight="1" x14ac:dyDescent="0.25">
      <c r="A70" s="1"/>
      <c r="C70" s="1"/>
      <c r="F70" s="1"/>
      <c r="G70" s="1"/>
    </row>
    <row r="71" spans="1:7" ht="15.75" customHeight="1" x14ac:dyDescent="0.25">
      <c r="A71" s="1"/>
      <c r="C71" s="1"/>
      <c r="F71" s="1"/>
      <c r="G71" s="1"/>
    </row>
    <row r="72" spans="1:7" ht="15.75" customHeight="1" x14ac:dyDescent="0.25">
      <c r="A72" s="1"/>
      <c r="C72" s="1"/>
      <c r="F72" s="1"/>
      <c r="G72" s="1"/>
    </row>
    <row r="73" spans="1:7" ht="15.75" customHeight="1" x14ac:dyDescent="0.25">
      <c r="A73" s="1"/>
      <c r="C73" s="1"/>
      <c r="F73" s="1"/>
      <c r="G73" s="1"/>
    </row>
    <row r="74" spans="1:7" ht="15.75" customHeight="1" x14ac:dyDescent="0.25">
      <c r="A74" s="1"/>
      <c r="C74" s="1"/>
      <c r="F74" s="1"/>
      <c r="G74" s="1"/>
    </row>
    <row r="75" spans="1:7" ht="15.75" customHeight="1" x14ac:dyDescent="0.25">
      <c r="A75" s="1"/>
      <c r="C75" s="1"/>
      <c r="F75" s="1"/>
      <c r="G75" s="1"/>
    </row>
    <row r="76" spans="1:7" ht="15.75" customHeight="1" x14ac:dyDescent="0.25">
      <c r="A76" s="1"/>
      <c r="C76" s="1"/>
      <c r="F76" s="1"/>
      <c r="G76" s="1"/>
    </row>
    <row r="77" spans="1:7" ht="15.75" customHeight="1" x14ac:dyDescent="0.25">
      <c r="A77" s="1"/>
      <c r="C77" s="1"/>
      <c r="F77" s="1"/>
      <c r="G77" s="1"/>
    </row>
    <row r="78" spans="1:7" ht="15.75" customHeight="1" x14ac:dyDescent="0.25">
      <c r="A78" s="1"/>
      <c r="C78" s="1"/>
      <c r="F78" s="1"/>
      <c r="G78" s="1"/>
    </row>
    <row r="79" spans="1:7" ht="15.75" customHeight="1" x14ac:dyDescent="0.25">
      <c r="A79" s="1"/>
      <c r="C79" s="1"/>
      <c r="F79" s="1"/>
      <c r="G79" s="1"/>
    </row>
    <row r="80" spans="1:7" ht="15.75" customHeight="1" x14ac:dyDescent="0.25">
      <c r="A80" s="1"/>
      <c r="C80" s="1"/>
      <c r="F80" s="1"/>
      <c r="G80" s="1"/>
    </row>
    <row r="81" spans="1:7" ht="15.75" customHeight="1" x14ac:dyDescent="0.25">
      <c r="A81" s="1"/>
      <c r="C81" s="1"/>
      <c r="F81" s="1"/>
      <c r="G81" s="1"/>
    </row>
    <row r="82" spans="1:7" ht="15.75" customHeight="1" x14ac:dyDescent="0.25">
      <c r="A82" s="1"/>
      <c r="C82" s="1"/>
      <c r="F82" s="1"/>
      <c r="G82" s="1"/>
    </row>
    <row r="83" spans="1:7" ht="15.75" customHeight="1" x14ac:dyDescent="0.25">
      <c r="A83" s="1"/>
      <c r="C83" s="1"/>
      <c r="F83" s="1"/>
      <c r="G83" s="1"/>
    </row>
    <row r="84" spans="1:7" ht="15.75" customHeight="1" x14ac:dyDescent="0.25">
      <c r="A84" s="1"/>
      <c r="C84" s="1"/>
      <c r="F84" s="1"/>
      <c r="G84" s="1"/>
    </row>
    <row r="85" spans="1:7" ht="15.75" customHeight="1" x14ac:dyDescent="0.25">
      <c r="A85" s="1"/>
      <c r="C85" s="1"/>
      <c r="F85" s="1"/>
      <c r="G85" s="1"/>
    </row>
    <row r="86" spans="1:7" ht="15.75" customHeight="1" x14ac:dyDescent="0.25">
      <c r="A86" s="1"/>
      <c r="C86" s="1"/>
      <c r="F86" s="1"/>
      <c r="G86" s="1"/>
    </row>
    <row r="87" spans="1:7" ht="15.75" customHeight="1" x14ac:dyDescent="0.25">
      <c r="A87" s="1"/>
      <c r="C87" s="1"/>
      <c r="F87" s="1"/>
      <c r="G87" s="1"/>
    </row>
    <row r="88" spans="1:7" ht="15.75" customHeight="1" x14ac:dyDescent="0.25">
      <c r="A88" s="1"/>
      <c r="C88" s="1"/>
      <c r="F88" s="1"/>
      <c r="G88" s="1"/>
    </row>
    <row r="89" spans="1:7" ht="15.75" customHeight="1" x14ac:dyDescent="0.25">
      <c r="A89" s="1"/>
      <c r="C89" s="1"/>
      <c r="F89" s="1"/>
      <c r="G89" s="1"/>
    </row>
    <row r="90" spans="1:7" ht="15.75" customHeight="1" x14ac:dyDescent="0.25">
      <c r="A90" s="1"/>
      <c r="C90" s="1"/>
      <c r="F90" s="1"/>
      <c r="G90" s="1"/>
    </row>
    <row r="91" spans="1:7" ht="15.75" customHeight="1" x14ac:dyDescent="0.25">
      <c r="A91" s="1"/>
      <c r="C91" s="1"/>
      <c r="F91" s="1"/>
      <c r="G91" s="1"/>
    </row>
    <row r="92" spans="1:7" ht="15.75" customHeight="1" x14ac:dyDescent="0.25">
      <c r="A92" s="1"/>
      <c r="C92" s="1"/>
      <c r="F92" s="1"/>
      <c r="G92" s="1"/>
    </row>
    <row r="93" spans="1:7" ht="15.75" customHeight="1" x14ac:dyDescent="0.25">
      <c r="A93" s="1"/>
      <c r="C93" s="1"/>
      <c r="F93" s="1"/>
      <c r="G93" s="1"/>
    </row>
    <row r="94" spans="1:7" ht="15.75" customHeight="1" x14ac:dyDescent="0.25">
      <c r="A94" s="1"/>
      <c r="C94" s="1"/>
      <c r="F94" s="1"/>
      <c r="G94" s="1"/>
    </row>
    <row r="95" spans="1:7" ht="15.75" customHeight="1" x14ac:dyDescent="0.25">
      <c r="A95" s="1"/>
      <c r="C95" s="1"/>
      <c r="F95" s="1"/>
      <c r="G95" s="1"/>
    </row>
    <row r="96" spans="1:7" ht="15.75" customHeight="1" x14ac:dyDescent="0.25">
      <c r="A96" s="1"/>
      <c r="C96" s="1"/>
      <c r="F96" s="1"/>
      <c r="G96" s="1"/>
    </row>
    <row r="97" spans="1:7" ht="15.75" customHeight="1" x14ac:dyDescent="0.25">
      <c r="A97" s="1"/>
      <c r="C97" s="1"/>
      <c r="F97" s="1"/>
      <c r="G97" s="1"/>
    </row>
    <row r="98" spans="1:7" ht="15.75" customHeight="1" x14ac:dyDescent="0.25">
      <c r="A98" s="1"/>
      <c r="C98" s="1"/>
      <c r="F98" s="1"/>
      <c r="G98" s="1"/>
    </row>
    <row r="99" spans="1:7" ht="15.75" customHeight="1" x14ac:dyDescent="0.25">
      <c r="A99" s="1"/>
      <c r="C99" s="1"/>
      <c r="F99" s="1"/>
      <c r="G99" s="1"/>
    </row>
    <row r="100" spans="1:7" ht="15.75" customHeight="1" x14ac:dyDescent="0.25">
      <c r="A100" s="1"/>
      <c r="C100" s="1"/>
      <c r="F100" s="1"/>
      <c r="G100" s="1"/>
    </row>
    <row r="101" spans="1:7" ht="15.75" customHeight="1" x14ac:dyDescent="0.25">
      <c r="A101" s="1"/>
      <c r="C101" s="1"/>
      <c r="F101" s="1"/>
      <c r="G101" s="1"/>
    </row>
    <row r="102" spans="1:7" ht="15.75" customHeight="1" x14ac:dyDescent="0.25">
      <c r="A102" s="1"/>
      <c r="C102" s="1"/>
      <c r="F102" s="1"/>
      <c r="G102" s="1"/>
    </row>
    <row r="103" spans="1:7" ht="15.75" customHeight="1" x14ac:dyDescent="0.25">
      <c r="A103" s="1"/>
      <c r="C103" s="1"/>
      <c r="F103" s="1"/>
      <c r="G103" s="1"/>
    </row>
    <row r="104" spans="1:7" ht="15.75" customHeight="1" x14ac:dyDescent="0.25">
      <c r="A104" s="1"/>
      <c r="C104" s="1"/>
      <c r="F104" s="1"/>
      <c r="G104" s="1"/>
    </row>
    <row r="105" spans="1:7" ht="15.75" customHeight="1" x14ac:dyDescent="0.25">
      <c r="A105" s="1"/>
      <c r="C105" s="1"/>
      <c r="F105" s="1"/>
      <c r="G105" s="1"/>
    </row>
    <row r="106" spans="1:7" ht="15.75" customHeight="1" x14ac:dyDescent="0.25">
      <c r="A106" s="1"/>
      <c r="C106" s="1"/>
      <c r="F106" s="1"/>
      <c r="G106" s="1"/>
    </row>
    <row r="107" spans="1:7" ht="15.75" customHeight="1" x14ac:dyDescent="0.25">
      <c r="A107" s="1"/>
      <c r="C107" s="1"/>
      <c r="F107" s="1"/>
      <c r="G107" s="1"/>
    </row>
    <row r="108" spans="1:7" ht="15.75" customHeight="1" x14ac:dyDescent="0.25">
      <c r="A108" s="1"/>
      <c r="C108" s="1"/>
      <c r="F108" s="1"/>
      <c r="G108" s="1"/>
    </row>
    <row r="109" spans="1:7" ht="15.75" customHeight="1" x14ac:dyDescent="0.25">
      <c r="A109" s="1"/>
      <c r="C109" s="1"/>
      <c r="F109" s="1"/>
      <c r="G109" s="1"/>
    </row>
    <row r="110" spans="1:7" ht="15.75" customHeight="1" x14ac:dyDescent="0.25">
      <c r="A110" s="1"/>
      <c r="C110" s="1"/>
      <c r="F110" s="1"/>
      <c r="G110" s="1"/>
    </row>
    <row r="111" spans="1:7" ht="15.75" customHeight="1" x14ac:dyDescent="0.25">
      <c r="A111" s="1"/>
      <c r="C111" s="1"/>
      <c r="F111" s="1"/>
      <c r="G111" s="1"/>
    </row>
    <row r="112" spans="1:7" ht="15.75" customHeight="1" x14ac:dyDescent="0.25">
      <c r="A112" s="1"/>
      <c r="C112" s="1"/>
      <c r="F112" s="1"/>
      <c r="G112" s="1"/>
    </row>
    <row r="113" spans="1:7" ht="15.75" customHeight="1" x14ac:dyDescent="0.25">
      <c r="A113" s="1"/>
      <c r="C113" s="1"/>
      <c r="F113" s="1"/>
      <c r="G113" s="1"/>
    </row>
    <row r="114" spans="1:7" ht="15.75" customHeight="1" x14ac:dyDescent="0.25">
      <c r="A114" s="1"/>
      <c r="C114" s="1"/>
      <c r="F114" s="1"/>
      <c r="G114" s="1"/>
    </row>
    <row r="115" spans="1:7" ht="15.75" customHeight="1" x14ac:dyDescent="0.25">
      <c r="A115" s="1"/>
      <c r="C115" s="1"/>
      <c r="F115" s="1"/>
      <c r="G115" s="1"/>
    </row>
    <row r="116" spans="1:7" ht="15.75" customHeight="1" x14ac:dyDescent="0.25">
      <c r="A116" s="1"/>
      <c r="C116" s="1"/>
      <c r="F116" s="1"/>
      <c r="G116" s="1"/>
    </row>
    <row r="117" spans="1:7" ht="15.75" customHeight="1" x14ac:dyDescent="0.25">
      <c r="A117" s="1"/>
      <c r="C117" s="1"/>
      <c r="F117" s="1"/>
      <c r="G117" s="1"/>
    </row>
    <row r="118" spans="1:7" ht="15.75" customHeight="1" x14ac:dyDescent="0.25">
      <c r="A118" s="1"/>
      <c r="C118" s="1"/>
      <c r="F118" s="1"/>
      <c r="G118" s="1"/>
    </row>
    <row r="119" spans="1:7" ht="15.75" customHeight="1" x14ac:dyDescent="0.25">
      <c r="A119" s="1"/>
      <c r="C119" s="1"/>
      <c r="F119" s="1"/>
      <c r="G119" s="1"/>
    </row>
    <row r="120" spans="1:7" ht="15.75" customHeight="1" x14ac:dyDescent="0.25">
      <c r="A120" s="1"/>
      <c r="C120" s="1"/>
      <c r="F120" s="1"/>
      <c r="G120" s="1"/>
    </row>
    <row r="121" spans="1:7" ht="15.75" customHeight="1" x14ac:dyDescent="0.25">
      <c r="A121" s="1"/>
      <c r="C121" s="1"/>
      <c r="F121" s="1"/>
      <c r="G121" s="1"/>
    </row>
    <row r="122" spans="1:7" ht="15.75" customHeight="1" x14ac:dyDescent="0.25">
      <c r="A122" s="1"/>
      <c r="C122" s="1"/>
      <c r="F122" s="1"/>
      <c r="G122" s="1"/>
    </row>
    <row r="123" spans="1:7" ht="15.75" customHeight="1" x14ac:dyDescent="0.25">
      <c r="A123" s="1"/>
      <c r="C123" s="1"/>
      <c r="F123" s="1"/>
      <c r="G123" s="1"/>
    </row>
    <row r="124" spans="1:7" ht="15.75" customHeight="1" x14ac:dyDescent="0.25">
      <c r="A124" s="1"/>
      <c r="C124" s="1"/>
      <c r="F124" s="1"/>
      <c r="G124" s="1"/>
    </row>
    <row r="125" spans="1:7" ht="15.75" customHeight="1" x14ac:dyDescent="0.25">
      <c r="A125" s="1"/>
      <c r="C125" s="1"/>
      <c r="F125" s="1"/>
      <c r="G125" s="1"/>
    </row>
    <row r="126" spans="1:7" ht="15.75" customHeight="1" x14ac:dyDescent="0.25">
      <c r="A126" s="1"/>
      <c r="C126" s="1"/>
      <c r="F126" s="1"/>
      <c r="G126" s="1"/>
    </row>
    <row r="127" spans="1:7" ht="15.75" customHeight="1" x14ac:dyDescent="0.25">
      <c r="A127" s="1"/>
      <c r="C127" s="1"/>
      <c r="F127" s="1"/>
      <c r="G127" s="1"/>
    </row>
    <row r="128" spans="1:7" ht="15.75" customHeight="1" x14ac:dyDescent="0.25">
      <c r="A128" s="1"/>
      <c r="C128" s="1"/>
      <c r="F128" s="1"/>
      <c r="G128" s="1"/>
    </row>
    <row r="129" spans="1:7" ht="15.75" customHeight="1" x14ac:dyDescent="0.25">
      <c r="A129" s="1"/>
      <c r="C129" s="1"/>
      <c r="F129" s="1"/>
      <c r="G129" s="1"/>
    </row>
    <row r="130" spans="1:7" ht="15.75" customHeight="1" x14ac:dyDescent="0.25">
      <c r="A130" s="1"/>
      <c r="C130" s="1"/>
      <c r="F130" s="1"/>
      <c r="G130" s="1"/>
    </row>
    <row r="131" spans="1:7" ht="15.75" customHeight="1" x14ac:dyDescent="0.25">
      <c r="A131" s="1"/>
      <c r="C131" s="1"/>
      <c r="F131" s="1"/>
      <c r="G131" s="1"/>
    </row>
    <row r="132" spans="1:7" ht="15.75" customHeight="1" x14ac:dyDescent="0.25">
      <c r="A132" s="1"/>
      <c r="C132" s="1"/>
      <c r="F132" s="1"/>
      <c r="G132" s="1"/>
    </row>
    <row r="133" spans="1:7" ht="15.75" customHeight="1" x14ac:dyDescent="0.25">
      <c r="A133" s="1"/>
      <c r="C133" s="1"/>
      <c r="F133" s="1"/>
      <c r="G133" s="1"/>
    </row>
    <row r="134" spans="1:7" ht="15.75" customHeight="1" x14ac:dyDescent="0.25">
      <c r="A134" s="1"/>
      <c r="C134" s="1"/>
      <c r="F134" s="1"/>
      <c r="G134" s="1"/>
    </row>
    <row r="135" spans="1:7" ht="15.75" customHeight="1" x14ac:dyDescent="0.25">
      <c r="A135" s="1"/>
      <c r="C135" s="1"/>
      <c r="F135" s="1"/>
      <c r="G135" s="1"/>
    </row>
    <row r="136" spans="1:7" ht="15.75" customHeight="1" x14ac:dyDescent="0.25">
      <c r="A136" s="1"/>
      <c r="C136" s="1"/>
      <c r="F136" s="1"/>
      <c r="G136" s="1"/>
    </row>
    <row r="137" spans="1:7" ht="15.75" customHeight="1" x14ac:dyDescent="0.25">
      <c r="A137" s="1"/>
      <c r="C137" s="1"/>
      <c r="F137" s="1"/>
      <c r="G137" s="1"/>
    </row>
    <row r="138" spans="1:7" ht="15.75" customHeight="1" x14ac:dyDescent="0.25">
      <c r="A138" s="1"/>
      <c r="C138" s="1"/>
      <c r="F138" s="1"/>
      <c r="G138" s="1"/>
    </row>
    <row r="139" spans="1:7" ht="15.75" customHeight="1" x14ac:dyDescent="0.25">
      <c r="A139" s="1"/>
      <c r="C139" s="1"/>
      <c r="F139" s="1"/>
      <c r="G139" s="1"/>
    </row>
    <row r="140" spans="1:7" ht="15.75" customHeight="1" x14ac:dyDescent="0.25">
      <c r="A140" s="1"/>
      <c r="C140" s="1"/>
      <c r="F140" s="1"/>
      <c r="G140" s="1"/>
    </row>
    <row r="141" spans="1:7" ht="15.75" customHeight="1" x14ac:dyDescent="0.25">
      <c r="A141" s="1"/>
      <c r="C141" s="1"/>
      <c r="F141" s="1"/>
      <c r="G141" s="1"/>
    </row>
    <row r="142" spans="1:7" ht="15.75" customHeight="1" x14ac:dyDescent="0.25">
      <c r="A142" s="1"/>
      <c r="C142" s="1"/>
      <c r="F142" s="1"/>
      <c r="G142" s="1"/>
    </row>
    <row r="143" spans="1:7" ht="15.75" customHeight="1" x14ac:dyDescent="0.25">
      <c r="A143" s="1"/>
      <c r="C143" s="1"/>
      <c r="F143" s="1"/>
      <c r="G143" s="1"/>
    </row>
    <row r="144" spans="1:7" ht="15.75" customHeight="1" x14ac:dyDescent="0.25">
      <c r="A144" s="1"/>
      <c r="C144" s="1"/>
      <c r="F144" s="1"/>
      <c r="G144" s="1"/>
    </row>
    <row r="145" spans="1:7" ht="15.75" customHeight="1" x14ac:dyDescent="0.25">
      <c r="A145" s="1"/>
      <c r="C145" s="1"/>
      <c r="F145" s="1"/>
      <c r="G145" s="1"/>
    </row>
    <row r="146" spans="1:7" ht="15.75" customHeight="1" x14ac:dyDescent="0.25">
      <c r="A146" s="1"/>
      <c r="C146" s="1"/>
      <c r="F146" s="1"/>
      <c r="G146" s="1"/>
    </row>
    <row r="147" spans="1:7" ht="15.75" customHeight="1" x14ac:dyDescent="0.25">
      <c r="A147" s="1"/>
      <c r="C147" s="1"/>
      <c r="F147" s="1"/>
      <c r="G147" s="1"/>
    </row>
    <row r="148" spans="1:7" ht="15.75" customHeight="1" x14ac:dyDescent="0.25">
      <c r="A148" s="1"/>
      <c r="C148" s="1"/>
      <c r="F148" s="1"/>
      <c r="G148" s="1"/>
    </row>
    <row r="149" spans="1:7" ht="15.75" customHeight="1" x14ac:dyDescent="0.25">
      <c r="A149" s="1"/>
      <c r="C149" s="1"/>
      <c r="F149" s="1"/>
      <c r="G149" s="1"/>
    </row>
    <row r="150" spans="1:7" ht="15.75" customHeight="1" x14ac:dyDescent="0.25">
      <c r="A150" s="1"/>
      <c r="C150" s="1"/>
      <c r="F150" s="1"/>
      <c r="G150" s="1"/>
    </row>
    <row r="151" spans="1:7" ht="15.75" customHeight="1" x14ac:dyDescent="0.25">
      <c r="A151" s="1"/>
      <c r="C151" s="1"/>
      <c r="F151" s="1"/>
      <c r="G151" s="1"/>
    </row>
    <row r="152" spans="1:7" ht="15.75" customHeight="1" x14ac:dyDescent="0.25">
      <c r="A152" s="1"/>
      <c r="C152" s="1"/>
      <c r="F152" s="1"/>
      <c r="G152" s="1"/>
    </row>
    <row r="153" spans="1:7" ht="15.75" customHeight="1" x14ac:dyDescent="0.25">
      <c r="A153" s="1"/>
      <c r="C153" s="1"/>
      <c r="F153" s="1"/>
      <c r="G153" s="1"/>
    </row>
    <row r="154" spans="1:7" ht="15.75" customHeight="1" x14ac:dyDescent="0.25">
      <c r="A154" s="1"/>
      <c r="C154" s="1"/>
      <c r="F154" s="1"/>
      <c r="G154" s="1"/>
    </row>
    <row r="155" spans="1:7" ht="15.75" customHeight="1" x14ac:dyDescent="0.25">
      <c r="A155" s="1"/>
      <c r="C155" s="1"/>
      <c r="F155" s="1"/>
      <c r="G155" s="1"/>
    </row>
    <row r="156" spans="1:7" ht="15.75" customHeight="1" x14ac:dyDescent="0.25">
      <c r="A156" s="1"/>
      <c r="C156" s="1"/>
      <c r="F156" s="1"/>
      <c r="G156" s="1"/>
    </row>
    <row r="157" spans="1:7" ht="15.75" customHeight="1" x14ac:dyDescent="0.25">
      <c r="A157" s="1"/>
      <c r="C157" s="1"/>
      <c r="F157" s="1"/>
      <c r="G157" s="1"/>
    </row>
    <row r="158" spans="1:7" ht="15.75" customHeight="1" x14ac:dyDescent="0.25">
      <c r="A158" s="1"/>
      <c r="C158" s="1"/>
      <c r="F158" s="1"/>
      <c r="G158" s="1"/>
    </row>
    <row r="159" spans="1:7" ht="15.75" customHeight="1" x14ac:dyDescent="0.25">
      <c r="A159" s="1"/>
      <c r="C159" s="1"/>
      <c r="F159" s="1"/>
      <c r="G159" s="1"/>
    </row>
    <row r="160" spans="1:7" ht="15.75" customHeight="1" x14ac:dyDescent="0.25">
      <c r="A160" s="1"/>
      <c r="C160" s="1"/>
      <c r="F160" s="1"/>
      <c r="G160" s="1"/>
    </row>
    <row r="161" spans="1:7" ht="15.75" customHeight="1" x14ac:dyDescent="0.25">
      <c r="A161" s="1"/>
      <c r="C161" s="1"/>
      <c r="F161" s="1"/>
      <c r="G161" s="1"/>
    </row>
    <row r="162" spans="1:7" ht="15.75" customHeight="1" x14ac:dyDescent="0.25">
      <c r="A162" s="1"/>
      <c r="C162" s="1"/>
      <c r="F162" s="1"/>
      <c r="G162" s="1"/>
    </row>
    <row r="163" spans="1:7" ht="15.75" customHeight="1" x14ac:dyDescent="0.25">
      <c r="A163" s="1"/>
      <c r="C163" s="1"/>
      <c r="F163" s="1"/>
      <c r="G163" s="1"/>
    </row>
    <row r="164" spans="1:7" ht="15.75" customHeight="1" x14ac:dyDescent="0.25">
      <c r="A164" s="1"/>
      <c r="C164" s="1"/>
      <c r="F164" s="1"/>
      <c r="G164" s="1"/>
    </row>
    <row r="165" spans="1:7" ht="15.75" customHeight="1" x14ac:dyDescent="0.25">
      <c r="A165" s="1"/>
      <c r="C165" s="1"/>
      <c r="F165" s="1"/>
      <c r="G165" s="1"/>
    </row>
    <row r="166" spans="1:7" ht="15.75" customHeight="1" x14ac:dyDescent="0.25">
      <c r="A166" s="1"/>
      <c r="C166" s="1"/>
      <c r="F166" s="1"/>
      <c r="G166" s="1"/>
    </row>
    <row r="167" spans="1:7" ht="15.75" customHeight="1" x14ac:dyDescent="0.25">
      <c r="A167" s="1"/>
      <c r="C167" s="1"/>
      <c r="F167" s="1"/>
      <c r="G167" s="1"/>
    </row>
    <row r="168" spans="1:7" ht="15.75" customHeight="1" x14ac:dyDescent="0.25">
      <c r="A168" s="1"/>
      <c r="C168" s="1"/>
      <c r="F168" s="1"/>
      <c r="G168" s="1"/>
    </row>
    <row r="169" spans="1:7" ht="15.75" customHeight="1" x14ac:dyDescent="0.25">
      <c r="A169" s="1"/>
      <c r="C169" s="1"/>
      <c r="F169" s="1"/>
      <c r="G169" s="1"/>
    </row>
    <row r="170" spans="1:7" ht="15.75" customHeight="1" x14ac:dyDescent="0.25">
      <c r="A170" s="1"/>
      <c r="C170" s="1"/>
      <c r="F170" s="1"/>
      <c r="G170" s="1"/>
    </row>
    <row r="171" spans="1:7" ht="15.75" customHeight="1" x14ac:dyDescent="0.25">
      <c r="A171" s="1"/>
      <c r="C171" s="1"/>
      <c r="F171" s="1"/>
      <c r="G171" s="1"/>
    </row>
    <row r="172" spans="1:7" ht="15.75" customHeight="1" x14ac:dyDescent="0.25">
      <c r="A172" s="1"/>
      <c r="C172" s="1"/>
      <c r="F172" s="1"/>
      <c r="G172" s="1"/>
    </row>
    <row r="173" spans="1:7" ht="15.75" customHeight="1" x14ac:dyDescent="0.25">
      <c r="A173" s="1"/>
      <c r="C173" s="1"/>
      <c r="F173" s="1"/>
      <c r="G173" s="1"/>
    </row>
    <row r="174" spans="1:7" ht="15.75" customHeight="1" x14ac:dyDescent="0.25">
      <c r="A174" s="1"/>
      <c r="C174" s="1"/>
      <c r="F174" s="1"/>
      <c r="G174" s="1"/>
    </row>
    <row r="175" spans="1:7" ht="15.75" customHeight="1" x14ac:dyDescent="0.25">
      <c r="A175" s="1"/>
      <c r="C175" s="1"/>
      <c r="F175" s="1"/>
      <c r="G175" s="1"/>
    </row>
    <row r="176" spans="1:7" ht="15.75" customHeight="1" x14ac:dyDescent="0.25">
      <c r="A176" s="1"/>
      <c r="C176" s="1"/>
      <c r="F176" s="1"/>
      <c r="G176" s="1"/>
    </row>
    <row r="177" spans="1:7" ht="15.75" customHeight="1" x14ac:dyDescent="0.25">
      <c r="A177" s="1"/>
      <c r="C177" s="1"/>
      <c r="F177" s="1"/>
      <c r="G177" s="1"/>
    </row>
    <row r="178" spans="1:7" ht="15.75" customHeight="1" x14ac:dyDescent="0.25">
      <c r="A178" s="1"/>
      <c r="C178" s="1"/>
      <c r="F178" s="1"/>
      <c r="G178" s="1"/>
    </row>
    <row r="179" spans="1:7" ht="15.75" customHeight="1" x14ac:dyDescent="0.25">
      <c r="A179" s="1"/>
      <c r="C179" s="1"/>
      <c r="F179" s="1"/>
      <c r="G179" s="1"/>
    </row>
    <row r="180" spans="1:7" ht="15.75" customHeight="1" x14ac:dyDescent="0.25">
      <c r="A180" s="1"/>
      <c r="C180" s="1"/>
      <c r="F180" s="1"/>
      <c r="G180" s="1"/>
    </row>
    <row r="181" spans="1:7" ht="15.75" customHeight="1" x14ac:dyDescent="0.25">
      <c r="A181" s="1"/>
      <c r="C181" s="1"/>
      <c r="F181" s="1"/>
      <c r="G181" s="1"/>
    </row>
    <row r="182" spans="1:7" ht="15.75" customHeight="1" x14ac:dyDescent="0.25">
      <c r="A182" s="1"/>
      <c r="C182" s="1"/>
      <c r="F182" s="1"/>
      <c r="G182" s="1"/>
    </row>
    <row r="183" spans="1:7" ht="15.75" customHeight="1" x14ac:dyDescent="0.25">
      <c r="A183" s="1"/>
      <c r="C183" s="1"/>
      <c r="F183" s="1"/>
      <c r="G183" s="1"/>
    </row>
    <row r="184" spans="1:7" ht="15.75" customHeight="1" x14ac:dyDescent="0.25">
      <c r="A184" s="1"/>
      <c r="C184" s="1"/>
      <c r="F184" s="1"/>
      <c r="G184" s="1"/>
    </row>
    <row r="185" spans="1:7" ht="15.75" customHeight="1" x14ac:dyDescent="0.25">
      <c r="A185" s="1"/>
      <c r="C185" s="1"/>
      <c r="F185" s="1"/>
      <c r="G185" s="1"/>
    </row>
    <row r="186" spans="1:7" ht="15.75" customHeight="1" x14ac:dyDescent="0.25">
      <c r="A186" s="1"/>
      <c r="C186" s="1"/>
      <c r="F186" s="1"/>
      <c r="G186" s="1"/>
    </row>
    <row r="187" spans="1:7" ht="15.75" customHeight="1" x14ac:dyDescent="0.25">
      <c r="A187" s="1"/>
      <c r="C187" s="1"/>
      <c r="F187" s="1"/>
      <c r="G187" s="1"/>
    </row>
    <row r="188" spans="1:7" ht="15.75" customHeight="1" x14ac:dyDescent="0.25">
      <c r="A188" s="1"/>
      <c r="C188" s="1"/>
      <c r="F188" s="1"/>
      <c r="G188" s="1"/>
    </row>
    <row r="189" spans="1:7" ht="15.75" customHeight="1" x14ac:dyDescent="0.25">
      <c r="A189" s="1"/>
      <c r="C189" s="1"/>
      <c r="F189" s="1"/>
      <c r="G189" s="1"/>
    </row>
    <row r="190" spans="1:7" ht="15.75" customHeight="1" x14ac:dyDescent="0.25">
      <c r="A190" s="1"/>
      <c r="C190" s="1"/>
      <c r="F190" s="1"/>
      <c r="G190" s="1"/>
    </row>
    <row r="191" spans="1:7" ht="15.75" customHeight="1" x14ac:dyDescent="0.25">
      <c r="A191" s="1"/>
      <c r="C191" s="1"/>
      <c r="F191" s="1"/>
      <c r="G191" s="1"/>
    </row>
    <row r="192" spans="1:7" ht="15.75" customHeight="1" x14ac:dyDescent="0.25">
      <c r="A192" s="1"/>
      <c r="C192" s="1"/>
      <c r="F192" s="1"/>
      <c r="G192" s="1"/>
    </row>
    <row r="193" spans="1:7" ht="15.75" customHeight="1" x14ac:dyDescent="0.25">
      <c r="A193" s="1"/>
      <c r="C193" s="1"/>
      <c r="F193" s="1"/>
      <c r="G193" s="1"/>
    </row>
    <row r="194" spans="1:7" ht="15.75" customHeight="1" x14ac:dyDescent="0.25">
      <c r="A194" s="1"/>
      <c r="C194" s="1"/>
      <c r="F194" s="1"/>
      <c r="G194" s="1"/>
    </row>
    <row r="195" spans="1:7" ht="15.75" customHeight="1" x14ac:dyDescent="0.25">
      <c r="A195" s="1"/>
      <c r="C195" s="1"/>
      <c r="F195" s="1"/>
      <c r="G195" s="1"/>
    </row>
    <row r="196" spans="1:7" ht="15.75" customHeight="1" x14ac:dyDescent="0.25">
      <c r="A196" s="1"/>
      <c r="C196" s="1"/>
      <c r="F196" s="1"/>
      <c r="G196" s="1"/>
    </row>
    <row r="197" spans="1:7" ht="15.75" customHeight="1" x14ac:dyDescent="0.25">
      <c r="A197" s="1"/>
      <c r="C197" s="1"/>
      <c r="F197" s="1"/>
      <c r="G197" s="1"/>
    </row>
    <row r="198" spans="1:7" ht="15.75" customHeight="1" x14ac:dyDescent="0.25">
      <c r="A198" s="1"/>
      <c r="C198" s="1"/>
      <c r="F198" s="1"/>
      <c r="G198" s="1"/>
    </row>
    <row r="199" spans="1:7" ht="15.75" customHeight="1" x14ac:dyDescent="0.25">
      <c r="A199" s="1"/>
      <c r="C199" s="1"/>
      <c r="F199" s="1"/>
      <c r="G199" s="1"/>
    </row>
    <row r="200" spans="1:7" ht="15.75" customHeight="1" x14ac:dyDescent="0.25">
      <c r="A200" s="1"/>
      <c r="C200" s="1"/>
      <c r="F200" s="1"/>
      <c r="G200" s="1"/>
    </row>
    <row r="201" spans="1:7" ht="15.75" customHeight="1" x14ac:dyDescent="0.25">
      <c r="A201" s="1"/>
      <c r="C201" s="1"/>
      <c r="F201" s="1"/>
      <c r="G201" s="1"/>
    </row>
    <row r="202" spans="1:7" ht="15.75" customHeight="1" x14ac:dyDescent="0.25">
      <c r="A202" s="1"/>
      <c r="C202" s="1"/>
      <c r="F202" s="1"/>
      <c r="G202" s="1"/>
    </row>
    <row r="203" spans="1:7" ht="15.75" customHeight="1" x14ac:dyDescent="0.25">
      <c r="A203" s="1"/>
      <c r="C203" s="1"/>
      <c r="F203" s="1"/>
      <c r="G203" s="1"/>
    </row>
    <row r="204" spans="1:7" ht="15.75" customHeight="1" x14ac:dyDescent="0.25">
      <c r="A204" s="1"/>
      <c r="C204" s="1"/>
      <c r="F204" s="1"/>
      <c r="G204" s="1"/>
    </row>
    <row r="205" spans="1:7" ht="15.75" customHeight="1" x14ac:dyDescent="0.25">
      <c r="A205" s="1"/>
      <c r="C205" s="1"/>
      <c r="F205" s="1"/>
      <c r="G205" s="1"/>
    </row>
    <row r="206" spans="1:7" ht="15.75" customHeight="1" x14ac:dyDescent="0.25">
      <c r="A206" s="1"/>
      <c r="C206" s="1"/>
      <c r="F206" s="1"/>
      <c r="G206" s="1"/>
    </row>
    <row r="207" spans="1:7" ht="15.75" customHeight="1" x14ac:dyDescent="0.25">
      <c r="A207" s="1"/>
      <c r="C207" s="1"/>
      <c r="F207" s="1"/>
      <c r="G207" s="1"/>
    </row>
    <row r="208" spans="1:7" ht="15.75" customHeight="1" x14ac:dyDescent="0.25">
      <c r="A208" s="1"/>
      <c r="C208" s="1"/>
      <c r="F208" s="1"/>
      <c r="G208" s="1"/>
    </row>
    <row r="209" spans="1:7" ht="15.75" customHeight="1" x14ac:dyDescent="0.25">
      <c r="A209" s="1"/>
      <c r="C209" s="1"/>
      <c r="F209" s="1"/>
      <c r="G209" s="1"/>
    </row>
    <row r="210" spans="1:7" ht="15.75" customHeight="1" x14ac:dyDescent="0.25">
      <c r="A210" s="1"/>
      <c r="C210" s="1"/>
      <c r="F210" s="1"/>
      <c r="G210" s="1"/>
    </row>
    <row r="211" spans="1:7" ht="15.75" customHeight="1" x14ac:dyDescent="0.25">
      <c r="A211" s="1"/>
      <c r="C211" s="1"/>
      <c r="F211" s="1"/>
      <c r="G211" s="1"/>
    </row>
    <row r="212" spans="1:7" ht="15.75" customHeight="1" x14ac:dyDescent="0.25">
      <c r="A212" s="1"/>
      <c r="C212" s="1"/>
      <c r="F212" s="1"/>
      <c r="G212" s="1"/>
    </row>
    <row r="213" spans="1:7" ht="15.75" customHeight="1" x14ac:dyDescent="0.25">
      <c r="A213" s="1"/>
      <c r="C213" s="1"/>
      <c r="F213" s="1"/>
      <c r="G213" s="1"/>
    </row>
    <row r="214" spans="1:7" ht="15.75" customHeight="1" x14ac:dyDescent="0.25"/>
    <row r="215" spans="1:7" ht="15.75" customHeight="1" x14ac:dyDescent="0.25"/>
    <row r="216" spans="1:7" ht="15.75" customHeight="1" x14ac:dyDescent="0.25"/>
    <row r="217" spans="1:7" ht="15.75" customHeight="1" x14ac:dyDescent="0.25"/>
    <row r="218" spans="1:7" ht="15.75" customHeight="1" x14ac:dyDescent="0.25"/>
    <row r="219" spans="1:7" ht="15.75" customHeight="1" x14ac:dyDescent="0.25"/>
    <row r="220" spans="1:7" ht="15.75" customHeight="1" x14ac:dyDescent="0.25"/>
    <row r="221" spans="1:7" ht="15.75" customHeight="1" x14ac:dyDescent="0.25"/>
    <row r="222" spans="1:7" ht="15.75" customHeight="1" x14ac:dyDescent="0.25"/>
    <row r="223" spans="1:7" ht="15.75" customHeight="1" x14ac:dyDescent="0.25"/>
    <row r="224" spans="1: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mergeCells count="5">
    <mergeCell ref="A26:C26"/>
    <mergeCell ref="A2:C2"/>
    <mergeCell ref="F2:H2"/>
    <mergeCell ref="A14:C14"/>
    <mergeCell ref="F14:H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4FEE1-6306-421C-8A7F-1CA3A272F059}">
  <dimension ref="A1:N995"/>
  <sheetViews>
    <sheetView workbookViewId="0">
      <selection activeCell="A8" sqref="A8"/>
    </sheetView>
  </sheetViews>
  <sheetFormatPr baseColWidth="10" defaultColWidth="14.42578125" defaultRowHeight="15" customHeight="1" x14ac:dyDescent="0.25"/>
  <cols>
    <col min="1" max="1" width="19.140625" customWidth="1"/>
    <col min="2" max="3" width="16.42578125" customWidth="1"/>
    <col min="4" max="4" width="16.28515625" customWidth="1"/>
    <col min="5" max="6" width="16.42578125" customWidth="1"/>
    <col min="7" max="9" width="10" customWidth="1"/>
    <col min="10" max="10" width="19.42578125" customWidth="1"/>
    <col min="11" max="14" width="10" customWidth="1"/>
    <col min="15" max="26" width="15.140625" customWidth="1"/>
  </cols>
  <sheetData>
    <row r="1" spans="1:14" ht="18.75" x14ac:dyDescent="0.3">
      <c r="A1" s="92" t="s">
        <v>0</v>
      </c>
      <c r="B1" s="77"/>
      <c r="C1" s="77"/>
      <c r="D1" s="77"/>
      <c r="E1" s="77"/>
      <c r="F1" s="77"/>
      <c r="J1" s="1"/>
      <c r="L1" s="1"/>
      <c r="M1" s="4"/>
      <c r="N1" s="1"/>
    </row>
    <row r="2" spans="1:14" ht="18.75" customHeight="1" x14ac:dyDescent="0.3">
      <c r="A2" s="5"/>
      <c r="B2" s="1"/>
      <c r="C2" s="1"/>
      <c r="D2" s="1"/>
      <c r="E2" s="1"/>
      <c r="F2" s="1"/>
      <c r="J2" s="1"/>
      <c r="L2" s="1"/>
      <c r="M2" s="4"/>
      <c r="N2" s="1"/>
    </row>
    <row r="3" spans="1:14" ht="18.75" customHeight="1" x14ac:dyDescent="0.3">
      <c r="A3" s="5"/>
      <c r="B3" s="1"/>
      <c r="C3" s="1"/>
      <c r="D3" s="1"/>
      <c r="E3" s="1"/>
      <c r="F3" s="125"/>
      <c r="G3" s="125"/>
      <c r="J3" s="1"/>
      <c r="L3" s="1"/>
      <c r="M3" s="4"/>
      <c r="N3" s="1"/>
    </row>
    <row r="4" spans="1:14" ht="30" customHeight="1" x14ac:dyDescent="0.25">
      <c r="A4" s="10" t="s">
        <v>5</v>
      </c>
      <c r="B4" s="10" t="s">
        <v>7</v>
      </c>
      <c r="C4" s="10" t="s">
        <v>8</v>
      </c>
      <c r="D4" s="10" t="s">
        <v>9</v>
      </c>
      <c r="E4" s="10" t="s">
        <v>10</v>
      </c>
      <c r="F4" s="10" t="s">
        <v>11</v>
      </c>
      <c r="J4" s="13"/>
      <c r="K4" s="13"/>
      <c r="L4" s="13"/>
      <c r="M4" s="13"/>
      <c r="N4" s="1"/>
    </row>
    <row r="5" spans="1:14" x14ac:dyDescent="0.25">
      <c r="A5" s="134" t="s">
        <v>224</v>
      </c>
      <c r="B5" s="170">
        <f>+'Capacidades teorica x máqui'!C4</f>
        <v>132.47839420128241</v>
      </c>
      <c r="C5" s="14">
        <f>'Ejercicios 1 - 2'!$C$57</f>
        <v>1840</v>
      </c>
      <c r="D5" s="14">
        <f>B5*C5</f>
        <v>243760.24533035964</v>
      </c>
      <c r="E5" s="14">
        <f>(C5-D14)/C5</f>
        <v>0.9375</v>
      </c>
      <c r="F5" s="16">
        <f>E5*D5</f>
        <v>228525.22999721215</v>
      </c>
      <c r="J5" s="1"/>
      <c r="L5" s="1"/>
      <c r="M5" s="9"/>
      <c r="N5" s="1"/>
    </row>
    <row r="6" spans="1:14" x14ac:dyDescent="0.25">
      <c r="A6" s="134" t="s">
        <v>225</v>
      </c>
      <c r="B6" s="170">
        <f>+'Capacidades teorica x máqui'!H4</f>
        <v>110.20408163265307</v>
      </c>
      <c r="C6" s="14">
        <f>'Ejercicios 1 - 2'!$C$57</f>
        <v>1840</v>
      </c>
      <c r="D6" s="14">
        <f t="shared" ref="D6" si="0">B6*C6</f>
        <v>202775.51020408166</v>
      </c>
      <c r="E6" s="14">
        <f t="shared" ref="E6:E9" si="1">(C6-D15)/C6</f>
        <v>0.96875</v>
      </c>
      <c r="F6" s="16">
        <f t="shared" ref="F6" si="2">E6*D6</f>
        <v>196438.77551020411</v>
      </c>
      <c r="J6" s="1"/>
      <c r="L6" s="1"/>
      <c r="M6" s="9"/>
      <c r="N6" s="1"/>
    </row>
    <row r="7" spans="1:14" x14ac:dyDescent="0.25">
      <c r="A7" s="134" t="s">
        <v>241</v>
      </c>
      <c r="B7" s="170">
        <f>+'Capacidades teorica x máqui'!C16</f>
        <v>30</v>
      </c>
      <c r="C7" s="14">
        <f>'Ejercicios 1 - 2'!$C$57</f>
        <v>1840</v>
      </c>
      <c r="D7" s="14">
        <f>B7*C7</f>
        <v>55200</v>
      </c>
      <c r="E7" s="14">
        <f t="shared" si="1"/>
        <v>0.97916666666666674</v>
      </c>
      <c r="F7" s="16">
        <f>E7*D7</f>
        <v>54050.000000000007</v>
      </c>
      <c r="J7" s="1"/>
      <c r="L7" s="1"/>
      <c r="M7" s="9"/>
      <c r="N7" s="1"/>
    </row>
    <row r="8" spans="1:14" x14ac:dyDescent="0.25">
      <c r="A8" s="134" t="s">
        <v>242</v>
      </c>
      <c r="B8" s="170">
        <f>+'Capacidades teorica x máqui'!H16</f>
        <v>30</v>
      </c>
      <c r="C8" s="14">
        <f>'Ejercicios 1 - 2'!$C$57</f>
        <v>1840</v>
      </c>
      <c r="D8" s="14">
        <f t="shared" ref="D8" si="3">B8*C8</f>
        <v>55200</v>
      </c>
      <c r="E8" s="14">
        <f t="shared" si="1"/>
        <v>0.98958333333333326</v>
      </c>
      <c r="F8" s="16">
        <f t="shared" ref="F8" si="4">E8*D8</f>
        <v>54624.999999999993</v>
      </c>
      <c r="J8" s="1"/>
      <c r="L8" s="1"/>
      <c r="M8" s="9"/>
      <c r="N8" s="1"/>
    </row>
    <row r="9" spans="1:14" x14ac:dyDescent="0.25">
      <c r="A9" s="134" t="s">
        <v>247</v>
      </c>
      <c r="B9" s="170">
        <f>+'Capacidades teorica x máqui'!C28</f>
        <v>48</v>
      </c>
      <c r="C9" s="14">
        <f>'Ejercicios 1 - 2'!$C$57</f>
        <v>1840</v>
      </c>
      <c r="D9" s="14">
        <f t="shared" ref="D9" si="5">B9*C9</f>
        <v>88320</v>
      </c>
      <c r="E9" s="14">
        <f t="shared" si="1"/>
        <v>0.98958333333333326</v>
      </c>
      <c r="F9" s="16">
        <f t="shared" ref="F9" si="6">E9*D9</f>
        <v>87400</v>
      </c>
      <c r="J9" s="1"/>
      <c r="L9" s="1"/>
      <c r="M9" s="9"/>
      <c r="N9" s="1"/>
    </row>
    <row r="10" spans="1:14" x14ac:dyDescent="0.25">
      <c r="A10" s="1"/>
      <c r="B10" s="1"/>
      <c r="C10" s="1"/>
      <c r="D10" s="1"/>
      <c r="E10" s="1"/>
      <c r="F10" s="1"/>
      <c r="J10" s="1"/>
      <c r="L10" s="1"/>
      <c r="M10" s="9"/>
      <c r="N10" s="1"/>
    </row>
    <row r="11" spans="1:14" x14ac:dyDescent="0.25">
      <c r="A11" s="1"/>
      <c r="B11" s="1"/>
      <c r="C11" s="1"/>
      <c r="D11" s="1"/>
      <c r="E11" s="1"/>
      <c r="F11" s="1"/>
      <c r="J11" s="1"/>
      <c r="L11" s="1"/>
      <c r="M11" s="9"/>
      <c r="N11" s="1"/>
    </row>
    <row r="12" spans="1:14" x14ac:dyDescent="0.25">
      <c r="A12" s="91" t="s">
        <v>14</v>
      </c>
      <c r="B12" s="89"/>
      <c r="C12" s="89"/>
      <c r="D12" s="90"/>
      <c r="E12" s="1"/>
      <c r="F12" s="1" t="s">
        <v>46</v>
      </c>
      <c r="G12">
        <v>230</v>
      </c>
      <c r="H12" t="s">
        <v>39</v>
      </c>
      <c r="J12" s="1"/>
      <c r="L12" s="1"/>
      <c r="M12" s="9"/>
      <c r="N12" s="1"/>
    </row>
    <row r="13" spans="1:14" x14ac:dyDescent="0.25">
      <c r="A13" s="12"/>
      <c r="B13" s="12" t="s">
        <v>16</v>
      </c>
      <c r="C13" s="134" t="s">
        <v>17</v>
      </c>
      <c r="D13" s="12" t="s">
        <v>18</v>
      </c>
      <c r="E13" s="1"/>
      <c r="F13" s="1"/>
      <c r="J13" s="1"/>
      <c r="L13" s="1"/>
      <c r="M13" s="23"/>
      <c r="N13" s="1"/>
    </row>
    <row r="14" spans="1:14" x14ac:dyDescent="0.25">
      <c r="A14" s="134" t="s">
        <v>224</v>
      </c>
      <c r="B14" s="12">
        <v>0.5</v>
      </c>
      <c r="C14" s="12">
        <f>'Ejercicios 1 - 2'!$C$56</f>
        <v>230</v>
      </c>
      <c r="D14" s="12">
        <f t="shared" ref="D14:D15" si="7">C14*B14</f>
        <v>115</v>
      </c>
      <c r="E14" s="1"/>
      <c r="F14" s="1"/>
      <c r="J14" s="1"/>
      <c r="L14" s="1"/>
      <c r="M14" s="1"/>
      <c r="N14" s="1"/>
    </row>
    <row r="15" spans="1:14" ht="14.25" customHeight="1" x14ac:dyDescent="0.25">
      <c r="A15" s="134" t="s">
        <v>225</v>
      </c>
      <c r="B15" s="12">
        <v>0.25</v>
      </c>
      <c r="C15" s="12">
        <f>'Ejercicios 1 - 2'!$C$56</f>
        <v>230</v>
      </c>
      <c r="D15" s="12">
        <f t="shared" si="7"/>
        <v>57.5</v>
      </c>
      <c r="E15" s="1"/>
      <c r="F15" s="1"/>
      <c r="J15" s="1"/>
    </row>
    <row r="16" spans="1:14" ht="14.25" customHeight="1" x14ac:dyDescent="0.25">
      <c r="A16" s="134" t="s">
        <v>241</v>
      </c>
      <c r="B16" s="14">
        <f>10/60</f>
        <v>0.16666666666666666</v>
      </c>
      <c r="C16" s="12">
        <f>'Ejercicios 1 - 2'!$C$56</f>
        <v>230</v>
      </c>
      <c r="D16" s="169">
        <f t="shared" ref="D16:D17" si="8">C16*B16</f>
        <v>38.333333333333329</v>
      </c>
      <c r="E16" s="1"/>
      <c r="F16" s="1"/>
      <c r="J16" s="1"/>
    </row>
    <row r="17" spans="1:10" ht="14.25" customHeight="1" x14ac:dyDescent="0.25">
      <c r="A17" s="134" t="s">
        <v>242</v>
      </c>
      <c r="B17" s="14">
        <f>5/60</f>
        <v>8.3333333333333329E-2</v>
      </c>
      <c r="C17" s="12">
        <f>'Ejercicios 1 - 2'!$C$56</f>
        <v>230</v>
      </c>
      <c r="D17" s="169">
        <f t="shared" si="8"/>
        <v>19.166666666666664</v>
      </c>
      <c r="E17" s="1"/>
      <c r="F17" s="1"/>
      <c r="J17" s="1"/>
    </row>
    <row r="18" spans="1:10" ht="14.25" customHeight="1" x14ac:dyDescent="0.25">
      <c r="A18" s="134" t="s">
        <v>247</v>
      </c>
      <c r="B18" s="14">
        <f>5/60</f>
        <v>8.3333333333333329E-2</v>
      </c>
      <c r="C18" s="12">
        <f>'Ejercicios 1 - 2'!$C$56</f>
        <v>230</v>
      </c>
      <c r="D18" s="169">
        <f t="shared" ref="D18" si="9">C18*B18</f>
        <v>19.166666666666664</v>
      </c>
      <c r="E18" s="1"/>
      <c r="F18" s="1"/>
      <c r="J18" s="1"/>
    </row>
    <row r="19" spans="1:10" ht="15.75" customHeight="1" x14ac:dyDescent="0.25">
      <c r="A19" s="1"/>
      <c r="B19" s="1"/>
      <c r="C19" s="1"/>
      <c r="D19" s="1"/>
      <c r="E19" s="1"/>
      <c r="F19" s="1"/>
      <c r="J19" s="1"/>
    </row>
    <row r="20" spans="1:10" ht="15.75" customHeight="1" x14ac:dyDescent="0.25">
      <c r="A20" s="93" t="s">
        <v>21</v>
      </c>
      <c r="B20" s="80"/>
      <c r="C20" s="80"/>
      <c r="D20" s="81"/>
      <c r="E20" s="1"/>
      <c r="F20" s="1"/>
      <c r="J20" s="1"/>
    </row>
    <row r="21" spans="1:10" ht="15.75" customHeight="1" x14ac:dyDescent="0.25">
      <c r="A21" s="84"/>
      <c r="B21" s="85"/>
      <c r="C21" s="85"/>
      <c r="D21" s="86"/>
      <c r="E21" s="1"/>
      <c r="F21" s="1"/>
      <c r="J21" s="1"/>
    </row>
    <row r="22" spans="1:10" ht="15.75" customHeight="1" x14ac:dyDescent="0.25">
      <c r="A22" s="1"/>
      <c r="B22" s="1"/>
      <c r="C22" s="1"/>
      <c r="D22" s="1"/>
      <c r="E22" s="1"/>
      <c r="F22" s="1"/>
      <c r="J22" s="1"/>
    </row>
    <row r="23" spans="1:10" ht="15.75" customHeight="1" x14ac:dyDescent="0.25">
      <c r="A23" s="1"/>
      <c r="B23" s="1"/>
      <c r="C23" s="1"/>
      <c r="D23" s="1"/>
      <c r="E23" s="1"/>
      <c r="F23" s="1"/>
      <c r="J23" s="1"/>
    </row>
    <row r="24" spans="1:10" ht="15.75" customHeight="1" x14ac:dyDescent="0.25">
      <c r="A24" s="1"/>
      <c r="B24" s="1"/>
      <c r="C24" s="1"/>
      <c r="D24" s="1"/>
      <c r="E24" s="1"/>
      <c r="F24" s="1"/>
      <c r="J24" s="1"/>
    </row>
    <row r="25" spans="1:10" ht="15.75" customHeight="1" x14ac:dyDescent="0.25">
      <c r="A25" s="1"/>
      <c r="B25" s="1"/>
      <c r="C25" s="1"/>
      <c r="D25" s="1"/>
      <c r="E25" s="1"/>
      <c r="F25" s="1"/>
      <c r="J25" s="1"/>
    </row>
    <row r="26" spans="1:10" ht="15.75" customHeight="1" x14ac:dyDescent="0.25">
      <c r="A26" s="1"/>
      <c r="B26" s="1"/>
      <c r="C26" s="1"/>
      <c r="D26" s="1"/>
      <c r="E26" s="1"/>
      <c r="F26" s="1"/>
      <c r="J26" s="1"/>
    </row>
    <row r="27" spans="1:10" ht="15.75" customHeight="1" x14ac:dyDescent="0.25">
      <c r="A27" s="1"/>
      <c r="B27" s="1"/>
      <c r="C27" s="1"/>
      <c r="D27" s="1"/>
      <c r="E27" s="1"/>
      <c r="F27" s="1"/>
      <c r="J27" s="1"/>
    </row>
    <row r="28" spans="1:10" ht="15.75" customHeight="1" x14ac:dyDescent="0.25">
      <c r="A28" s="1"/>
      <c r="B28" s="1"/>
      <c r="C28" s="1"/>
      <c r="D28" s="1"/>
      <c r="E28" s="1"/>
      <c r="F28" s="1"/>
      <c r="J28" s="1"/>
    </row>
    <row r="29" spans="1:10" ht="15.75" customHeight="1" x14ac:dyDescent="0.25">
      <c r="A29" s="1"/>
      <c r="B29" s="1"/>
      <c r="C29" s="1"/>
      <c r="D29" s="1"/>
      <c r="E29" s="1"/>
      <c r="F29" s="1"/>
      <c r="J29" s="1"/>
    </row>
    <row r="30" spans="1:10" ht="15.75" customHeight="1" x14ac:dyDescent="0.25">
      <c r="A30" s="1"/>
      <c r="B30" s="1"/>
      <c r="C30" s="1"/>
      <c r="D30" s="1"/>
      <c r="E30" s="1"/>
      <c r="F30" s="1"/>
      <c r="J30" s="1"/>
    </row>
    <row r="31" spans="1:10" ht="15.75" customHeight="1" x14ac:dyDescent="0.25">
      <c r="A31" s="1"/>
      <c r="B31" s="1"/>
      <c r="C31" s="1"/>
      <c r="D31" s="1"/>
      <c r="E31" s="1"/>
      <c r="F31" s="1"/>
      <c r="J31" s="1"/>
    </row>
    <row r="32" spans="1:10" ht="15.75" customHeight="1" x14ac:dyDescent="0.25">
      <c r="A32" s="1"/>
      <c r="B32" s="1"/>
      <c r="C32" s="1"/>
      <c r="D32" s="1"/>
      <c r="E32" s="1"/>
      <c r="F32" s="1"/>
      <c r="J32" s="1"/>
    </row>
    <row r="33" spans="1:10" ht="15.75" customHeight="1" x14ac:dyDescent="0.25">
      <c r="A33" s="1"/>
      <c r="B33" s="1"/>
      <c r="C33" s="1"/>
      <c r="D33" s="1"/>
      <c r="E33" s="1"/>
      <c r="F33" s="1"/>
      <c r="J33" s="1"/>
    </row>
    <row r="34" spans="1:10" ht="15.75" customHeight="1" x14ac:dyDescent="0.25">
      <c r="A34" s="1"/>
      <c r="B34" s="1"/>
      <c r="C34" s="1"/>
      <c r="D34" s="1"/>
      <c r="E34" s="1"/>
      <c r="F34" s="1"/>
      <c r="J34" s="1"/>
    </row>
    <row r="35" spans="1:10" ht="15.75" customHeight="1" x14ac:dyDescent="0.25">
      <c r="A35" s="1"/>
      <c r="B35" s="1"/>
      <c r="C35" s="1"/>
      <c r="D35" s="1"/>
      <c r="E35" s="1"/>
      <c r="F35" s="1"/>
      <c r="J35" s="1"/>
    </row>
    <row r="36" spans="1:10" ht="15.75" customHeight="1" x14ac:dyDescent="0.25">
      <c r="A36" s="1"/>
      <c r="B36" s="1"/>
      <c r="C36" s="1"/>
      <c r="D36" s="1"/>
      <c r="E36" s="1"/>
      <c r="F36" s="1"/>
      <c r="J36" s="1"/>
    </row>
    <row r="37" spans="1:10" ht="15.75" customHeight="1" x14ac:dyDescent="0.25">
      <c r="A37" s="1"/>
      <c r="B37" s="1"/>
      <c r="C37" s="1"/>
      <c r="D37" s="1"/>
      <c r="E37" s="1"/>
      <c r="F37" s="1"/>
      <c r="J37" s="1"/>
    </row>
    <row r="38" spans="1:10" ht="15.75" customHeight="1" x14ac:dyDescent="0.25">
      <c r="A38" s="1"/>
      <c r="B38" s="1"/>
      <c r="C38" s="1"/>
      <c r="D38" s="1"/>
      <c r="E38" s="1"/>
      <c r="F38" s="1"/>
      <c r="J38" s="1"/>
    </row>
    <row r="39" spans="1:10" ht="15.75" customHeight="1" x14ac:dyDescent="0.25">
      <c r="A39" s="1"/>
      <c r="B39" s="1"/>
      <c r="C39" s="1"/>
      <c r="D39" s="1"/>
      <c r="E39" s="1"/>
      <c r="F39" s="1"/>
      <c r="J39" s="1"/>
    </row>
    <row r="40" spans="1:10" ht="15.75" customHeight="1" x14ac:dyDescent="0.25">
      <c r="A40" s="1"/>
      <c r="B40" s="1"/>
      <c r="C40" s="1"/>
      <c r="D40" s="1"/>
      <c r="E40" s="1"/>
      <c r="F40" s="1"/>
      <c r="J40" s="1"/>
    </row>
    <row r="41" spans="1:10" ht="15.75" customHeight="1" x14ac:dyDescent="0.25">
      <c r="A41" s="1"/>
      <c r="B41" s="1"/>
      <c r="C41" s="1"/>
      <c r="D41" s="1"/>
      <c r="E41" s="1"/>
      <c r="F41" s="1"/>
      <c r="J41" s="1"/>
    </row>
    <row r="42" spans="1:10" ht="15.75" customHeight="1" x14ac:dyDescent="0.25">
      <c r="A42" s="1"/>
      <c r="B42" s="1"/>
      <c r="C42" s="1"/>
      <c r="D42" s="1"/>
      <c r="E42" s="1"/>
      <c r="F42" s="1"/>
      <c r="J42" s="1"/>
    </row>
    <row r="43" spans="1:10" ht="15.75" customHeight="1" x14ac:dyDescent="0.25">
      <c r="A43" s="1"/>
      <c r="B43" s="1"/>
      <c r="C43" s="1"/>
      <c r="D43" s="1"/>
      <c r="E43" s="1"/>
      <c r="F43" s="1"/>
      <c r="J43" s="1"/>
    </row>
    <row r="44" spans="1:10" ht="15.75" customHeight="1" x14ac:dyDescent="0.25">
      <c r="A44" s="1"/>
      <c r="B44" s="1"/>
      <c r="C44" s="1"/>
      <c r="D44" s="1"/>
      <c r="E44" s="1"/>
      <c r="F44" s="1"/>
      <c r="J44" s="1"/>
    </row>
    <row r="45" spans="1:10" ht="15.75" customHeight="1" x14ac:dyDescent="0.25">
      <c r="A45" s="1"/>
      <c r="B45" s="1"/>
      <c r="C45" s="1"/>
      <c r="D45" s="1"/>
      <c r="E45" s="1"/>
      <c r="F45" s="1"/>
      <c r="J45" s="1"/>
    </row>
    <row r="46" spans="1:10" ht="15.75" customHeight="1" x14ac:dyDescent="0.25">
      <c r="A46" s="1"/>
      <c r="B46" s="1"/>
      <c r="C46" s="1"/>
      <c r="D46" s="1"/>
      <c r="E46" s="1"/>
      <c r="F46" s="1"/>
      <c r="J46" s="1"/>
    </row>
    <row r="47" spans="1:10" ht="15.75" customHeight="1" x14ac:dyDescent="0.25">
      <c r="A47" s="1"/>
      <c r="B47" s="1"/>
      <c r="C47" s="1"/>
      <c r="D47" s="1"/>
      <c r="E47" s="1"/>
      <c r="F47" s="1"/>
      <c r="J47" s="1"/>
    </row>
    <row r="48" spans="1:10" ht="15.75" customHeight="1" x14ac:dyDescent="0.25">
      <c r="A48" s="1"/>
      <c r="B48" s="1"/>
      <c r="C48" s="1"/>
      <c r="D48" s="1"/>
      <c r="E48" s="1"/>
      <c r="F48" s="1"/>
      <c r="J48" s="1"/>
    </row>
    <row r="49" spans="1:10" ht="15.75" customHeight="1" x14ac:dyDescent="0.25">
      <c r="A49" s="1"/>
      <c r="B49" s="1"/>
      <c r="C49" s="1"/>
      <c r="D49" s="1"/>
      <c r="E49" s="1"/>
      <c r="F49" s="1"/>
      <c r="J49" s="1"/>
    </row>
    <row r="50" spans="1:10" ht="15.75" customHeight="1" x14ac:dyDescent="0.25">
      <c r="A50" s="1"/>
      <c r="B50" s="1"/>
      <c r="C50" s="1"/>
      <c r="D50" s="1"/>
      <c r="E50" s="1"/>
      <c r="F50" s="1"/>
      <c r="J50" s="1"/>
    </row>
    <row r="51" spans="1:10" ht="15.75" customHeight="1" x14ac:dyDescent="0.25">
      <c r="A51" s="1"/>
      <c r="B51" s="1"/>
      <c r="C51" s="1"/>
      <c r="D51" s="1"/>
      <c r="E51" s="1"/>
      <c r="F51" s="1"/>
      <c r="J51" s="1"/>
    </row>
    <row r="52" spans="1:10" ht="15.75" customHeight="1" x14ac:dyDescent="0.25">
      <c r="A52" s="1"/>
      <c r="B52" s="1"/>
      <c r="C52" s="1"/>
      <c r="D52" s="1"/>
      <c r="E52" s="1"/>
      <c r="F52" s="1"/>
      <c r="J52" s="1"/>
    </row>
    <row r="53" spans="1:10" ht="15.75" customHeight="1" x14ac:dyDescent="0.25">
      <c r="A53" s="1"/>
      <c r="B53" s="1"/>
      <c r="C53" s="1"/>
      <c r="D53" s="1"/>
      <c r="E53" s="1"/>
      <c r="F53" s="1"/>
      <c r="J53" s="1"/>
    </row>
    <row r="54" spans="1:10" ht="15.75" customHeight="1" x14ac:dyDescent="0.25">
      <c r="A54" s="1"/>
      <c r="B54" s="1"/>
      <c r="C54" s="1"/>
      <c r="D54" s="1"/>
      <c r="E54" s="1"/>
      <c r="F54" s="1"/>
      <c r="J54" s="1"/>
    </row>
    <row r="55" spans="1:10" ht="15.75" customHeight="1" x14ac:dyDescent="0.25">
      <c r="A55" s="1"/>
      <c r="B55" s="1"/>
      <c r="C55" s="1"/>
      <c r="D55" s="1"/>
      <c r="E55" s="1"/>
      <c r="F55" s="1"/>
      <c r="J55" s="1"/>
    </row>
    <row r="56" spans="1:10" ht="15.75" customHeight="1" x14ac:dyDescent="0.25">
      <c r="A56" s="1"/>
      <c r="B56" s="1"/>
      <c r="C56" s="1"/>
      <c r="D56" s="1"/>
      <c r="E56" s="1"/>
      <c r="F56" s="1"/>
      <c r="J56" s="1"/>
    </row>
    <row r="57" spans="1:10" ht="15.75" customHeight="1" x14ac:dyDescent="0.25">
      <c r="A57" s="1"/>
      <c r="B57" s="1"/>
      <c r="C57" s="1"/>
      <c r="D57" s="1"/>
      <c r="E57" s="1"/>
      <c r="F57" s="1"/>
      <c r="J57" s="1"/>
    </row>
    <row r="58" spans="1:10" ht="15.75" customHeight="1" x14ac:dyDescent="0.25">
      <c r="A58" s="1"/>
      <c r="B58" s="1"/>
      <c r="C58" s="1"/>
      <c r="D58" s="1"/>
      <c r="E58" s="1"/>
      <c r="F58" s="1"/>
      <c r="J58" s="1"/>
    </row>
    <row r="59" spans="1:10" ht="15.75" customHeight="1" x14ac:dyDescent="0.25">
      <c r="A59" s="1"/>
      <c r="B59" s="1"/>
      <c r="C59" s="1"/>
      <c r="D59" s="1"/>
      <c r="E59" s="1"/>
      <c r="F59" s="1"/>
      <c r="J59" s="1"/>
    </row>
    <row r="60" spans="1:10" ht="15.75" customHeight="1" x14ac:dyDescent="0.25">
      <c r="A60" s="1"/>
      <c r="B60" s="1"/>
      <c r="C60" s="1"/>
      <c r="D60" s="1"/>
      <c r="E60" s="1"/>
      <c r="F60" s="1"/>
      <c r="J60" s="1"/>
    </row>
    <row r="61" spans="1:10" ht="15.75" customHeight="1" x14ac:dyDescent="0.25">
      <c r="A61" s="1"/>
      <c r="B61" s="1"/>
      <c r="C61" s="1"/>
      <c r="D61" s="1"/>
      <c r="E61" s="1"/>
      <c r="F61" s="1"/>
      <c r="J61" s="1"/>
    </row>
    <row r="62" spans="1:10" ht="15.75" customHeight="1" x14ac:dyDescent="0.25">
      <c r="A62" s="1"/>
      <c r="B62" s="1"/>
      <c r="C62" s="1"/>
      <c r="D62" s="1"/>
      <c r="E62" s="1"/>
      <c r="F62" s="1"/>
      <c r="J62" s="1"/>
    </row>
    <row r="63" spans="1:10" ht="15.75" customHeight="1" x14ac:dyDescent="0.25">
      <c r="A63" s="1"/>
      <c r="B63" s="1"/>
      <c r="C63" s="1"/>
      <c r="D63" s="1"/>
      <c r="E63" s="1"/>
      <c r="F63" s="1"/>
      <c r="J63" s="1"/>
    </row>
    <row r="64" spans="1:10" ht="15.75" customHeight="1" x14ac:dyDescent="0.25">
      <c r="A64" s="1"/>
      <c r="B64" s="1"/>
      <c r="C64" s="1"/>
      <c r="D64" s="1"/>
      <c r="E64" s="1"/>
      <c r="F64" s="1"/>
      <c r="J64" s="1"/>
    </row>
    <row r="65" spans="1:10" ht="15.75" customHeight="1" x14ac:dyDescent="0.25">
      <c r="A65" s="1"/>
      <c r="B65" s="1"/>
      <c r="C65" s="1"/>
      <c r="D65" s="1"/>
      <c r="E65" s="1"/>
      <c r="F65" s="1"/>
      <c r="J65" s="1"/>
    </row>
    <row r="66" spans="1:10" ht="15.75" customHeight="1" x14ac:dyDescent="0.25">
      <c r="A66" s="1"/>
      <c r="B66" s="1"/>
      <c r="C66" s="1"/>
      <c r="D66" s="1"/>
      <c r="E66" s="1"/>
      <c r="F66" s="1"/>
      <c r="J66" s="1"/>
    </row>
    <row r="67" spans="1:10" ht="15.75" customHeight="1" x14ac:dyDescent="0.25">
      <c r="A67" s="1"/>
      <c r="B67" s="1"/>
      <c r="C67" s="1"/>
      <c r="D67" s="1"/>
      <c r="E67" s="1"/>
      <c r="F67" s="1"/>
      <c r="J67" s="1"/>
    </row>
    <row r="68" spans="1:10" ht="15.75" customHeight="1" x14ac:dyDescent="0.25">
      <c r="A68" s="1"/>
      <c r="B68" s="1"/>
      <c r="C68" s="1"/>
      <c r="D68" s="1"/>
      <c r="E68" s="1"/>
      <c r="F68" s="1"/>
      <c r="J68" s="1"/>
    </row>
    <row r="69" spans="1:10" ht="15.75" customHeight="1" x14ac:dyDescent="0.25">
      <c r="A69" s="1"/>
      <c r="B69" s="1"/>
      <c r="C69" s="1"/>
      <c r="D69" s="1"/>
      <c r="E69" s="1"/>
      <c r="F69" s="1"/>
      <c r="J69" s="1"/>
    </row>
    <row r="70" spans="1:10" ht="15.75" customHeight="1" x14ac:dyDescent="0.25">
      <c r="A70" s="1"/>
      <c r="B70" s="1"/>
      <c r="C70" s="1"/>
      <c r="D70" s="1"/>
      <c r="E70" s="1"/>
      <c r="F70" s="1"/>
      <c r="J70" s="1"/>
    </row>
    <row r="71" spans="1:10" ht="15.75" customHeight="1" x14ac:dyDescent="0.25">
      <c r="A71" s="1"/>
      <c r="B71" s="1"/>
      <c r="C71" s="1"/>
      <c r="D71" s="1"/>
      <c r="E71" s="1"/>
      <c r="F71" s="1"/>
      <c r="J71" s="1"/>
    </row>
    <row r="72" spans="1:10" ht="15.75" customHeight="1" x14ac:dyDescent="0.25">
      <c r="A72" s="1"/>
      <c r="B72" s="1"/>
      <c r="C72" s="1"/>
      <c r="D72" s="1"/>
      <c r="E72" s="1"/>
      <c r="F72" s="1"/>
      <c r="J72" s="1"/>
    </row>
    <row r="73" spans="1:10" ht="15.75" customHeight="1" x14ac:dyDescent="0.25">
      <c r="A73" s="1"/>
      <c r="B73" s="1"/>
      <c r="C73" s="1"/>
      <c r="D73" s="1"/>
      <c r="E73" s="1"/>
      <c r="F73" s="1"/>
      <c r="J73" s="1"/>
    </row>
    <row r="74" spans="1:10" ht="15.75" customHeight="1" x14ac:dyDescent="0.25">
      <c r="A74" s="1"/>
      <c r="B74" s="1"/>
      <c r="C74" s="1"/>
      <c r="D74" s="1"/>
      <c r="E74" s="1"/>
      <c r="F74" s="1"/>
      <c r="J74" s="1"/>
    </row>
    <row r="75" spans="1:10" ht="15.75" customHeight="1" x14ac:dyDescent="0.25">
      <c r="A75" s="1"/>
      <c r="B75" s="1"/>
      <c r="C75" s="1"/>
      <c r="D75" s="1"/>
      <c r="E75" s="1"/>
      <c r="F75" s="1"/>
      <c r="J75" s="1"/>
    </row>
    <row r="76" spans="1:10" ht="15.75" customHeight="1" x14ac:dyDescent="0.25">
      <c r="A76" s="1"/>
      <c r="B76" s="1"/>
      <c r="C76" s="1"/>
      <c r="D76" s="1"/>
      <c r="E76" s="1"/>
      <c r="F76" s="1"/>
      <c r="J76" s="1"/>
    </row>
    <row r="77" spans="1:10" ht="15.75" customHeight="1" x14ac:dyDescent="0.25">
      <c r="A77" s="1"/>
      <c r="B77" s="1"/>
      <c r="C77" s="1"/>
      <c r="D77" s="1"/>
      <c r="E77" s="1"/>
      <c r="F77" s="1"/>
      <c r="J77" s="1"/>
    </row>
    <row r="78" spans="1:10" ht="15.75" customHeight="1" x14ac:dyDescent="0.25">
      <c r="A78" s="1"/>
      <c r="B78" s="1"/>
      <c r="C78" s="1"/>
      <c r="D78" s="1"/>
      <c r="E78" s="1"/>
      <c r="F78" s="1"/>
      <c r="J78" s="1"/>
    </row>
    <row r="79" spans="1:10" ht="15.75" customHeight="1" x14ac:dyDescent="0.25">
      <c r="A79" s="1"/>
      <c r="B79" s="1"/>
      <c r="C79" s="1"/>
      <c r="D79" s="1"/>
      <c r="E79" s="1"/>
      <c r="F79" s="1"/>
      <c r="J79" s="1"/>
    </row>
    <row r="80" spans="1:10" ht="15.75" customHeight="1" x14ac:dyDescent="0.25">
      <c r="A80" s="1"/>
      <c r="B80" s="1"/>
      <c r="C80" s="1"/>
      <c r="D80" s="1"/>
      <c r="E80" s="1"/>
      <c r="F80" s="1"/>
      <c r="J80" s="1"/>
    </row>
    <row r="81" spans="1:10" ht="15.75" customHeight="1" x14ac:dyDescent="0.25">
      <c r="A81" s="1"/>
      <c r="B81" s="1"/>
      <c r="C81" s="1"/>
      <c r="D81" s="1"/>
      <c r="E81" s="1"/>
      <c r="F81" s="1"/>
      <c r="J81" s="1"/>
    </row>
    <row r="82" spans="1:10" ht="15.75" customHeight="1" x14ac:dyDescent="0.25">
      <c r="A82" s="1"/>
      <c r="B82" s="1"/>
      <c r="C82" s="1"/>
      <c r="D82" s="1"/>
      <c r="E82" s="1"/>
      <c r="F82" s="1"/>
      <c r="J82" s="1"/>
    </row>
    <row r="83" spans="1:10" ht="15.75" customHeight="1" x14ac:dyDescent="0.25">
      <c r="A83" s="1"/>
      <c r="B83" s="1"/>
      <c r="C83" s="1"/>
      <c r="D83" s="1"/>
      <c r="E83" s="1"/>
      <c r="F83" s="1"/>
      <c r="J83" s="1"/>
    </row>
    <row r="84" spans="1:10" ht="15.75" customHeight="1" x14ac:dyDescent="0.25">
      <c r="A84" s="1"/>
      <c r="B84" s="1"/>
      <c r="C84" s="1"/>
      <c r="D84" s="1"/>
      <c r="E84" s="1"/>
      <c r="F84" s="1"/>
      <c r="J84" s="1"/>
    </row>
    <row r="85" spans="1:10" ht="15.75" customHeight="1" x14ac:dyDescent="0.25">
      <c r="A85" s="1"/>
      <c r="B85" s="1"/>
      <c r="C85" s="1"/>
      <c r="D85" s="1"/>
      <c r="E85" s="1"/>
      <c r="F85" s="1"/>
      <c r="J85" s="1"/>
    </row>
    <row r="86" spans="1:10" ht="15.75" customHeight="1" x14ac:dyDescent="0.25">
      <c r="A86" s="1"/>
      <c r="B86" s="1"/>
      <c r="C86" s="1"/>
      <c r="D86" s="1"/>
      <c r="E86" s="1"/>
      <c r="F86" s="1"/>
      <c r="J86" s="1"/>
    </row>
    <row r="87" spans="1:10" ht="15.75" customHeight="1" x14ac:dyDescent="0.25">
      <c r="A87" s="1"/>
      <c r="B87" s="1"/>
      <c r="C87" s="1"/>
      <c r="D87" s="1"/>
      <c r="E87" s="1"/>
      <c r="F87" s="1"/>
      <c r="J87" s="1"/>
    </row>
    <row r="88" spans="1:10" ht="15.75" customHeight="1" x14ac:dyDescent="0.25">
      <c r="A88" s="1"/>
      <c r="B88" s="1"/>
      <c r="C88" s="1"/>
      <c r="D88" s="1"/>
      <c r="E88" s="1"/>
      <c r="F88" s="1"/>
      <c r="J88" s="1"/>
    </row>
    <row r="89" spans="1:10" ht="15.75" customHeight="1" x14ac:dyDescent="0.25">
      <c r="A89" s="1"/>
      <c r="B89" s="1"/>
      <c r="C89" s="1"/>
      <c r="D89" s="1"/>
      <c r="E89" s="1"/>
      <c r="F89" s="1"/>
      <c r="J89" s="1"/>
    </row>
    <row r="90" spans="1:10" ht="15.75" customHeight="1" x14ac:dyDescent="0.25">
      <c r="A90" s="1"/>
      <c r="B90" s="1"/>
      <c r="C90" s="1"/>
      <c r="D90" s="1"/>
      <c r="E90" s="1"/>
      <c r="F90" s="1"/>
      <c r="J90" s="1"/>
    </row>
    <row r="91" spans="1:10" ht="15.75" customHeight="1" x14ac:dyDescent="0.25">
      <c r="A91" s="1"/>
      <c r="B91" s="1"/>
      <c r="C91" s="1"/>
      <c r="D91" s="1"/>
      <c r="E91" s="1"/>
      <c r="F91" s="1"/>
      <c r="J91" s="1"/>
    </row>
    <row r="92" spans="1:10" ht="15.75" customHeight="1" x14ac:dyDescent="0.25">
      <c r="A92" s="1"/>
      <c r="B92" s="1"/>
      <c r="C92" s="1"/>
      <c r="D92" s="1"/>
      <c r="E92" s="1"/>
      <c r="F92" s="1"/>
      <c r="J92" s="1"/>
    </row>
    <row r="93" spans="1:10" ht="15.75" customHeight="1" x14ac:dyDescent="0.25">
      <c r="A93" s="1"/>
      <c r="B93" s="1"/>
      <c r="C93" s="1"/>
      <c r="D93" s="1"/>
      <c r="E93" s="1"/>
      <c r="F93" s="1"/>
      <c r="J93" s="1"/>
    </row>
    <row r="94" spans="1:10" ht="15.75" customHeight="1" x14ac:dyDescent="0.25">
      <c r="A94" s="1"/>
      <c r="B94" s="1"/>
      <c r="C94" s="1"/>
      <c r="D94" s="1"/>
      <c r="E94" s="1"/>
      <c r="F94" s="1"/>
      <c r="J94" s="1"/>
    </row>
    <row r="95" spans="1:10" ht="15.75" customHeight="1" x14ac:dyDescent="0.25">
      <c r="A95" s="1"/>
      <c r="B95" s="1"/>
      <c r="C95" s="1"/>
      <c r="D95" s="1"/>
      <c r="E95" s="1"/>
      <c r="F95" s="1"/>
      <c r="J95" s="1"/>
    </row>
    <row r="96" spans="1:10" ht="15.75" customHeight="1" x14ac:dyDescent="0.25">
      <c r="A96" s="1"/>
      <c r="B96" s="1"/>
      <c r="C96" s="1"/>
      <c r="D96" s="1"/>
      <c r="E96" s="1"/>
      <c r="F96" s="1"/>
      <c r="J96" s="1"/>
    </row>
    <row r="97" spans="1:10" ht="15.75" customHeight="1" x14ac:dyDescent="0.25">
      <c r="A97" s="1"/>
      <c r="B97" s="1"/>
      <c r="C97" s="1"/>
      <c r="D97" s="1"/>
      <c r="E97" s="1"/>
      <c r="F97" s="1"/>
      <c r="J97" s="1"/>
    </row>
    <row r="98" spans="1:10" ht="15.75" customHeight="1" x14ac:dyDescent="0.25">
      <c r="A98" s="1"/>
      <c r="B98" s="1"/>
      <c r="C98" s="1"/>
      <c r="D98" s="1"/>
      <c r="E98" s="1"/>
      <c r="F98" s="1"/>
      <c r="J98" s="1"/>
    </row>
    <row r="99" spans="1:10" ht="15.75" customHeight="1" x14ac:dyDescent="0.25">
      <c r="A99" s="1"/>
      <c r="B99" s="1"/>
      <c r="C99" s="1"/>
      <c r="D99" s="1"/>
      <c r="E99" s="1"/>
      <c r="F99" s="1"/>
      <c r="J99" s="1"/>
    </row>
    <row r="100" spans="1:10" ht="15.75" customHeight="1" x14ac:dyDescent="0.25">
      <c r="A100" s="1"/>
      <c r="B100" s="1"/>
      <c r="C100" s="1"/>
      <c r="D100" s="1"/>
      <c r="E100" s="1"/>
      <c r="F100" s="1"/>
      <c r="J100" s="1"/>
    </row>
    <row r="101" spans="1:10" ht="15.75" customHeight="1" x14ac:dyDescent="0.25">
      <c r="A101" s="1"/>
      <c r="B101" s="1"/>
      <c r="C101" s="1"/>
      <c r="D101" s="1"/>
      <c r="E101" s="1"/>
      <c r="F101" s="1"/>
      <c r="J101" s="1"/>
    </row>
    <row r="102" spans="1:10" ht="15.75" customHeight="1" x14ac:dyDescent="0.25">
      <c r="A102" s="1"/>
      <c r="B102" s="1"/>
      <c r="C102" s="1"/>
      <c r="D102" s="1"/>
      <c r="E102" s="1"/>
      <c r="F102" s="1"/>
      <c r="J102" s="1"/>
    </row>
    <row r="103" spans="1:10" ht="15.75" customHeight="1" x14ac:dyDescent="0.25">
      <c r="A103" s="1"/>
      <c r="B103" s="1"/>
      <c r="C103" s="1"/>
      <c r="D103" s="1"/>
      <c r="E103" s="1"/>
      <c r="F103" s="1"/>
      <c r="J103" s="1"/>
    </row>
    <row r="104" spans="1:10" ht="15.75" customHeight="1" x14ac:dyDescent="0.25">
      <c r="A104" s="1"/>
      <c r="B104" s="1"/>
      <c r="C104" s="1"/>
      <c r="D104" s="1"/>
      <c r="E104" s="1"/>
      <c r="F104" s="1"/>
      <c r="J104" s="1"/>
    </row>
    <row r="105" spans="1:10" ht="15.75" customHeight="1" x14ac:dyDescent="0.25">
      <c r="A105" s="1"/>
      <c r="B105" s="1"/>
      <c r="C105" s="1"/>
      <c r="D105" s="1"/>
      <c r="E105" s="1"/>
      <c r="F105" s="1"/>
      <c r="J105" s="1"/>
    </row>
    <row r="106" spans="1:10" ht="15.75" customHeight="1" x14ac:dyDescent="0.25">
      <c r="A106" s="1"/>
      <c r="B106" s="1"/>
      <c r="C106" s="1"/>
      <c r="D106" s="1"/>
      <c r="E106" s="1"/>
      <c r="F106" s="1"/>
      <c r="J106" s="1"/>
    </row>
    <row r="107" spans="1:10" ht="15.75" customHeight="1" x14ac:dyDescent="0.25">
      <c r="A107" s="1"/>
      <c r="B107" s="1"/>
      <c r="C107" s="1"/>
      <c r="D107" s="1"/>
      <c r="E107" s="1"/>
      <c r="F107" s="1"/>
      <c r="J107" s="1"/>
    </row>
    <row r="108" spans="1:10" ht="15.75" customHeight="1" x14ac:dyDescent="0.25">
      <c r="A108" s="1"/>
      <c r="B108" s="1"/>
      <c r="C108" s="1"/>
      <c r="D108" s="1"/>
      <c r="E108" s="1"/>
      <c r="F108" s="1"/>
      <c r="J108" s="1"/>
    </row>
    <row r="109" spans="1:10" ht="15.75" customHeight="1" x14ac:dyDescent="0.25">
      <c r="A109" s="1"/>
      <c r="B109" s="1"/>
      <c r="C109" s="1"/>
      <c r="D109" s="1"/>
      <c r="E109" s="1"/>
      <c r="F109" s="1"/>
      <c r="J109" s="1"/>
    </row>
    <row r="110" spans="1:10" ht="15.75" customHeight="1" x14ac:dyDescent="0.25">
      <c r="A110" s="1"/>
      <c r="B110" s="1"/>
      <c r="C110" s="1"/>
      <c r="D110" s="1"/>
      <c r="E110" s="1"/>
      <c r="F110" s="1"/>
      <c r="J110" s="1"/>
    </row>
    <row r="111" spans="1:10" ht="15.75" customHeight="1" x14ac:dyDescent="0.25">
      <c r="A111" s="1"/>
      <c r="B111" s="1"/>
      <c r="C111" s="1"/>
      <c r="D111" s="1"/>
      <c r="E111" s="1"/>
      <c r="F111" s="1"/>
      <c r="J111" s="1"/>
    </row>
    <row r="112" spans="1:10" ht="15.75" customHeight="1" x14ac:dyDescent="0.25">
      <c r="A112" s="1"/>
      <c r="B112" s="1"/>
      <c r="C112" s="1"/>
      <c r="D112" s="1"/>
      <c r="E112" s="1"/>
      <c r="F112" s="1"/>
      <c r="J112" s="1"/>
    </row>
    <row r="113" spans="1:10" ht="15.75" customHeight="1" x14ac:dyDescent="0.25">
      <c r="A113" s="1"/>
      <c r="B113" s="1"/>
      <c r="C113" s="1"/>
      <c r="D113" s="1"/>
      <c r="E113" s="1"/>
      <c r="F113" s="1"/>
      <c r="J113" s="1"/>
    </row>
    <row r="114" spans="1:10" ht="15.75" customHeight="1" x14ac:dyDescent="0.25">
      <c r="A114" s="1"/>
      <c r="B114" s="1"/>
      <c r="C114" s="1"/>
      <c r="D114" s="1"/>
      <c r="E114" s="1"/>
      <c r="F114" s="1"/>
      <c r="J114" s="1"/>
    </row>
    <row r="115" spans="1:10" ht="15.75" customHeight="1" x14ac:dyDescent="0.25">
      <c r="A115" s="1"/>
      <c r="B115" s="1"/>
      <c r="C115" s="1"/>
      <c r="D115" s="1"/>
      <c r="E115" s="1"/>
      <c r="F115" s="1"/>
      <c r="J115" s="1"/>
    </row>
    <row r="116" spans="1:10" ht="15.75" customHeight="1" x14ac:dyDescent="0.25">
      <c r="A116" s="1"/>
      <c r="B116" s="1"/>
      <c r="C116" s="1"/>
      <c r="D116" s="1"/>
      <c r="E116" s="1"/>
      <c r="F116" s="1"/>
      <c r="J116" s="1"/>
    </row>
    <row r="117" spans="1:10" ht="15.75" customHeight="1" x14ac:dyDescent="0.25">
      <c r="A117" s="1"/>
      <c r="B117" s="1"/>
      <c r="C117" s="1"/>
      <c r="D117" s="1"/>
      <c r="E117" s="1"/>
      <c r="F117" s="1"/>
      <c r="J117" s="1"/>
    </row>
    <row r="118" spans="1:10" ht="15.75" customHeight="1" x14ac:dyDescent="0.25">
      <c r="A118" s="1"/>
      <c r="B118" s="1"/>
      <c r="C118" s="1"/>
      <c r="D118" s="1"/>
      <c r="E118" s="1"/>
      <c r="F118" s="1"/>
      <c r="J118" s="1"/>
    </row>
    <row r="119" spans="1:10" ht="15.75" customHeight="1" x14ac:dyDescent="0.25">
      <c r="A119" s="1"/>
      <c r="B119" s="1"/>
      <c r="C119" s="1"/>
      <c r="D119" s="1"/>
      <c r="E119" s="1"/>
      <c r="F119" s="1"/>
      <c r="J119" s="1"/>
    </row>
    <row r="120" spans="1:10" ht="15.75" customHeight="1" x14ac:dyDescent="0.25">
      <c r="A120" s="1"/>
      <c r="B120" s="1"/>
      <c r="C120" s="1"/>
      <c r="D120" s="1"/>
      <c r="E120" s="1"/>
      <c r="F120" s="1"/>
      <c r="J120" s="1"/>
    </row>
    <row r="121" spans="1:10" ht="15.75" customHeight="1" x14ac:dyDescent="0.25">
      <c r="A121" s="1"/>
      <c r="B121" s="1"/>
      <c r="C121" s="1"/>
      <c r="D121" s="1"/>
      <c r="E121" s="1"/>
      <c r="F121" s="1"/>
      <c r="J121" s="1"/>
    </row>
    <row r="122" spans="1:10" ht="15.75" customHeight="1" x14ac:dyDescent="0.25">
      <c r="A122" s="1"/>
      <c r="B122" s="1"/>
      <c r="C122" s="1"/>
      <c r="D122" s="1"/>
      <c r="E122" s="1"/>
      <c r="F122" s="1"/>
      <c r="J122" s="1"/>
    </row>
    <row r="123" spans="1:10" ht="15.75" customHeight="1" x14ac:dyDescent="0.25">
      <c r="A123" s="1"/>
      <c r="B123" s="1"/>
      <c r="C123" s="1"/>
      <c r="D123" s="1"/>
      <c r="E123" s="1"/>
      <c r="F123" s="1"/>
      <c r="J123" s="1"/>
    </row>
    <row r="124" spans="1:10" ht="15.75" customHeight="1" x14ac:dyDescent="0.25">
      <c r="A124" s="1"/>
      <c r="B124" s="1"/>
      <c r="C124" s="1"/>
      <c r="D124" s="1"/>
      <c r="E124" s="1"/>
      <c r="F124" s="1"/>
      <c r="J124" s="1"/>
    </row>
    <row r="125" spans="1:10" ht="15.75" customHeight="1" x14ac:dyDescent="0.25">
      <c r="A125" s="1"/>
      <c r="B125" s="1"/>
      <c r="C125" s="1"/>
      <c r="D125" s="1"/>
      <c r="E125" s="1"/>
      <c r="F125" s="1"/>
      <c r="J125" s="1"/>
    </row>
    <row r="126" spans="1:10" ht="15.75" customHeight="1" x14ac:dyDescent="0.25">
      <c r="A126" s="1"/>
      <c r="B126" s="1"/>
      <c r="C126" s="1"/>
      <c r="D126" s="1"/>
      <c r="E126" s="1"/>
      <c r="F126" s="1"/>
      <c r="J126" s="1"/>
    </row>
    <row r="127" spans="1:10" ht="15.75" customHeight="1" x14ac:dyDescent="0.25">
      <c r="A127" s="1"/>
      <c r="B127" s="1"/>
      <c r="C127" s="1"/>
      <c r="D127" s="1"/>
      <c r="E127" s="1"/>
      <c r="F127" s="1"/>
      <c r="J127" s="1"/>
    </row>
    <row r="128" spans="1:10" ht="15.75" customHeight="1" x14ac:dyDescent="0.25">
      <c r="A128" s="1"/>
      <c r="B128" s="1"/>
      <c r="C128" s="1"/>
      <c r="D128" s="1"/>
      <c r="E128" s="1"/>
      <c r="F128" s="1"/>
      <c r="J128" s="1"/>
    </row>
    <row r="129" spans="1:10" ht="15.75" customHeight="1" x14ac:dyDescent="0.25">
      <c r="A129" s="1"/>
      <c r="B129" s="1"/>
      <c r="C129" s="1"/>
      <c r="D129" s="1"/>
      <c r="E129" s="1"/>
      <c r="F129" s="1"/>
      <c r="J129" s="1"/>
    </row>
    <row r="130" spans="1:10" ht="15.75" customHeight="1" x14ac:dyDescent="0.25">
      <c r="A130" s="1"/>
      <c r="B130" s="1"/>
      <c r="C130" s="1"/>
      <c r="D130" s="1"/>
      <c r="E130" s="1"/>
      <c r="F130" s="1"/>
      <c r="J130" s="1"/>
    </row>
    <row r="131" spans="1:10" ht="15.75" customHeight="1" x14ac:dyDescent="0.25">
      <c r="A131" s="1"/>
      <c r="B131" s="1"/>
      <c r="C131" s="1"/>
      <c r="D131" s="1"/>
      <c r="E131" s="1"/>
      <c r="F131" s="1"/>
      <c r="J131" s="1"/>
    </row>
    <row r="132" spans="1:10" ht="15.75" customHeight="1" x14ac:dyDescent="0.25">
      <c r="A132" s="1"/>
      <c r="B132" s="1"/>
      <c r="C132" s="1"/>
      <c r="D132" s="1"/>
      <c r="E132" s="1"/>
      <c r="F132" s="1"/>
      <c r="J132" s="1"/>
    </row>
    <row r="133" spans="1:10" ht="15.75" customHeight="1" x14ac:dyDescent="0.25">
      <c r="A133" s="1"/>
      <c r="B133" s="1"/>
      <c r="C133" s="1"/>
      <c r="D133" s="1"/>
      <c r="E133" s="1"/>
      <c r="F133" s="1"/>
      <c r="J133" s="1"/>
    </row>
    <row r="134" spans="1:10" ht="15.75" customHeight="1" x14ac:dyDescent="0.25">
      <c r="A134" s="1"/>
      <c r="B134" s="1"/>
      <c r="C134" s="1"/>
      <c r="D134" s="1"/>
      <c r="E134" s="1"/>
      <c r="F134" s="1"/>
      <c r="J134" s="1"/>
    </row>
    <row r="135" spans="1:10" ht="15.75" customHeight="1" x14ac:dyDescent="0.25">
      <c r="A135" s="1"/>
      <c r="B135" s="1"/>
      <c r="C135" s="1"/>
      <c r="D135" s="1"/>
      <c r="E135" s="1"/>
      <c r="F135" s="1"/>
      <c r="J135" s="1"/>
    </row>
    <row r="136" spans="1:10" ht="15.75" customHeight="1" x14ac:dyDescent="0.25">
      <c r="A136" s="1"/>
      <c r="B136" s="1"/>
      <c r="C136" s="1"/>
      <c r="D136" s="1"/>
      <c r="E136" s="1"/>
      <c r="F136" s="1"/>
      <c r="J136" s="1"/>
    </row>
    <row r="137" spans="1:10" ht="15.75" customHeight="1" x14ac:dyDescent="0.25">
      <c r="A137" s="1"/>
      <c r="B137" s="1"/>
      <c r="C137" s="1"/>
      <c r="D137" s="1"/>
      <c r="E137" s="1"/>
      <c r="F137" s="1"/>
      <c r="J137" s="1"/>
    </row>
    <row r="138" spans="1:10" ht="15.75" customHeight="1" x14ac:dyDescent="0.25">
      <c r="A138" s="1"/>
      <c r="B138" s="1"/>
      <c r="C138" s="1"/>
      <c r="D138" s="1"/>
      <c r="E138" s="1"/>
      <c r="F138" s="1"/>
      <c r="J138" s="1"/>
    </row>
    <row r="139" spans="1:10" ht="15.75" customHeight="1" x14ac:dyDescent="0.25">
      <c r="A139" s="1"/>
      <c r="B139" s="1"/>
      <c r="C139" s="1"/>
      <c r="D139" s="1"/>
      <c r="E139" s="1"/>
      <c r="F139" s="1"/>
      <c r="J139" s="1"/>
    </row>
    <row r="140" spans="1:10" ht="15.75" customHeight="1" x14ac:dyDescent="0.25">
      <c r="A140" s="1"/>
      <c r="B140" s="1"/>
      <c r="C140" s="1"/>
      <c r="D140" s="1"/>
      <c r="E140" s="1"/>
      <c r="F140" s="1"/>
      <c r="J140" s="1"/>
    </row>
    <row r="141" spans="1:10" ht="15.75" customHeight="1" x14ac:dyDescent="0.25">
      <c r="A141" s="1"/>
      <c r="B141" s="1"/>
      <c r="C141" s="1"/>
      <c r="D141" s="1"/>
      <c r="E141" s="1"/>
      <c r="F141" s="1"/>
      <c r="J141" s="1"/>
    </row>
    <row r="142" spans="1:10" ht="15.75" customHeight="1" x14ac:dyDescent="0.25">
      <c r="A142" s="1"/>
      <c r="B142" s="1"/>
      <c r="C142" s="1"/>
      <c r="D142" s="1"/>
      <c r="E142" s="1"/>
      <c r="F142" s="1"/>
      <c r="J142" s="1"/>
    </row>
    <row r="143" spans="1:10" ht="15.75" customHeight="1" x14ac:dyDescent="0.25">
      <c r="A143" s="1"/>
      <c r="B143" s="1"/>
      <c r="C143" s="1"/>
      <c r="D143" s="1"/>
      <c r="E143" s="1"/>
      <c r="F143" s="1"/>
      <c r="J143" s="1"/>
    </row>
    <row r="144" spans="1:10" ht="15.75" customHeight="1" x14ac:dyDescent="0.25">
      <c r="A144" s="1"/>
      <c r="B144" s="1"/>
      <c r="C144" s="1"/>
      <c r="D144" s="1"/>
      <c r="E144" s="1"/>
      <c r="F144" s="1"/>
      <c r="J144" s="1"/>
    </row>
    <row r="145" spans="1:10" ht="15.75" customHeight="1" x14ac:dyDescent="0.25">
      <c r="A145" s="1"/>
      <c r="B145" s="1"/>
      <c r="C145" s="1"/>
      <c r="D145" s="1"/>
      <c r="E145" s="1"/>
      <c r="F145" s="1"/>
      <c r="J145" s="1"/>
    </row>
    <row r="146" spans="1:10" ht="15.75" customHeight="1" x14ac:dyDescent="0.25">
      <c r="A146" s="1"/>
      <c r="B146" s="1"/>
      <c r="C146" s="1"/>
      <c r="D146" s="1"/>
      <c r="E146" s="1"/>
      <c r="F146" s="1"/>
      <c r="J146" s="1"/>
    </row>
    <row r="147" spans="1:10" ht="15.75" customHeight="1" x14ac:dyDescent="0.25">
      <c r="A147" s="1"/>
      <c r="B147" s="1"/>
      <c r="C147" s="1"/>
      <c r="D147" s="1"/>
      <c r="E147" s="1"/>
      <c r="F147" s="1"/>
      <c r="J147" s="1"/>
    </row>
    <row r="148" spans="1:10" ht="15.75" customHeight="1" x14ac:dyDescent="0.25">
      <c r="A148" s="1"/>
      <c r="B148" s="1"/>
      <c r="C148" s="1"/>
      <c r="D148" s="1"/>
      <c r="E148" s="1"/>
      <c r="F148" s="1"/>
      <c r="J148" s="1"/>
    </row>
    <row r="149" spans="1:10" ht="15.75" customHeight="1" x14ac:dyDescent="0.25">
      <c r="A149" s="1"/>
      <c r="B149" s="1"/>
      <c r="C149" s="1"/>
      <c r="D149" s="1"/>
      <c r="E149" s="1"/>
      <c r="F149" s="1"/>
      <c r="J149" s="1"/>
    </row>
    <row r="150" spans="1:10" ht="15.75" customHeight="1" x14ac:dyDescent="0.25">
      <c r="A150" s="1"/>
      <c r="B150" s="1"/>
      <c r="C150" s="1"/>
      <c r="D150" s="1"/>
      <c r="E150" s="1"/>
      <c r="F150" s="1"/>
      <c r="J150" s="1"/>
    </row>
    <row r="151" spans="1:10" ht="15.75" customHeight="1" x14ac:dyDescent="0.25">
      <c r="A151" s="1"/>
      <c r="B151" s="1"/>
      <c r="C151" s="1"/>
      <c r="D151" s="1"/>
      <c r="E151" s="1"/>
      <c r="F151" s="1"/>
      <c r="J151" s="1"/>
    </row>
    <row r="152" spans="1:10" ht="15.75" customHeight="1" x14ac:dyDescent="0.25">
      <c r="A152" s="1"/>
      <c r="B152" s="1"/>
      <c r="C152" s="1"/>
      <c r="D152" s="1"/>
      <c r="E152" s="1"/>
      <c r="F152" s="1"/>
      <c r="J152" s="1"/>
    </row>
    <row r="153" spans="1:10" ht="15.75" customHeight="1" x14ac:dyDescent="0.25">
      <c r="A153" s="1"/>
      <c r="B153" s="1"/>
      <c r="C153" s="1"/>
      <c r="D153" s="1"/>
      <c r="E153" s="1"/>
      <c r="F153" s="1"/>
      <c r="J153" s="1"/>
    </row>
    <row r="154" spans="1:10" ht="15.75" customHeight="1" x14ac:dyDescent="0.25">
      <c r="A154" s="1"/>
      <c r="B154" s="1"/>
      <c r="C154" s="1"/>
      <c r="D154" s="1"/>
      <c r="E154" s="1"/>
      <c r="F154" s="1"/>
      <c r="J154" s="1"/>
    </row>
    <row r="155" spans="1:10" ht="15.75" customHeight="1" x14ac:dyDescent="0.25">
      <c r="A155" s="1"/>
      <c r="B155" s="1"/>
      <c r="C155" s="1"/>
      <c r="D155" s="1"/>
      <c r="E155" s="1"/>
      <c r="F155" s="1"/>
      <c r="J155" s="1"/>
    </row>
    <row r="156" spans="1:10" ht="15.75" customHeight="1" x14ac:dyDescent="0.25">
      <c r="A156" s="1"/>
      <c r="B156" s="1"/>
      <c r="C156" s="1"/>
      <c r="D156" s="1"/>
      <c r="E156" s="1"/>
      <c r="F156" s="1"/>
      <c r="J156" s="1"/>
    </row>
    <row r="157" spans="1:10" ht="15.75" customHeight="1" x14ac:dyDescent="0.25">
      <c r="A157" s="1"/>
      <c r="B157" s="1"/>
      <c r="C157" s="1"/>
      <c r="D157" s="1"/>
      <c r="E157" s="1"/>
      <c r="F157" s="1"/>
      <c r="J157" s="1"/>
    </row>
    <row r="158" spans="1:10" ht="15.75" customHeight="1" x14ac:dyDescent="0.25">
      <c r="A158" s="1"/>
      <c r="B158" s="1"/>
      <c r="C158" s="1"/>
      <c r="D158" s="1"/>
      <c r="E158" s="1"/>
      <c r="F158" s="1"/>
      <c r="J158" s="1"/>
    </row>
    <row r="159" spans="1:10" ht="15.75" customHeight="1" x14ac:dyDescent="0.25">
      <c r="A159" s="1"/>
      <c r="B159" s="1"/>
      <c r="C159" s="1"/>
      <c r="D159" s="1"/>
      <c r="E159" s="1"/>
      <c r="F159" s="1"/>
      <c r="J159" s="1"/>
    </row>
    <row r="160" spans="1:10" ht="15.75" customHeight="1" x14ac:dyDescent="0.25">
      <c r="A160" s="1"/>
      <c r="B160" s="1"/>
      <c r="C160" s="1"/>
      <c r="D160" s="1"/>
      <c r="E160" s="1"/>
      <c r="F160" s="1"/>
      <c r="J160" s="1"/>
    </row>
    <row r="161" spans="1:10" ht="15.75" customHeight="1" x14ac:dyDescent="0.25">
      <c r="A161" s="1"/>
      <c r="B161" s="1"/>
      <c r="C161" s="1"/>
      <c r="D161" s="1"/>
      <c r="E161" s="1"/>
      <c r="F161" s="1"/>
      <c r="J161" s="1"/>
    </row>
    <row r="162" spans="1:10" ht="15.75" customHeight="1" x14ac:dyDescent="0.25">
      <c r="A162" s="1"/>
      <c r="B162" s="1"/>
      <c r="C162" s="1"/>
      <c r="D162" s="1"/>
      <c r="E162" s="1"/>
      <c r="F162" s="1"/>
      <c r="J162" s="1"/>
    </row>
    <row r="163" spans="1:10" ht="15.75" customHeight="1" x14ac:dyDescent="0.25">
      <c r="A163" s="1"/>
      <c r="B163" s="1"/>
      <c r="C163" s="1"/>
      <c r="D163" s="1"/>
      <c r="E163" s="1"/>
      <c r="F163" s="1"/>
      <c r="J163" s="1"/>
    </row>
    <row r="164" spans="1:10" ht="15.75" customHeight="1" x14ac:dyDescent="0.25">
      <c r="A164" s="1"/>
      <c r="B164" s="1"/>
      <c r="C164" s="1"/>
      <c r="D164" s="1"/>
      <c r="E164" s="1"/>
      <c r="F164" s="1"/>
      <c r="J164" s="1"/>
    </row>
    <row r="165" spans="1:10" ht="15.75" customHeight="1" x14ac:dyDescent="0.25">
      <c r="A165" s="1"/>
      <c r="B165" s="1"/>
      <c r="C165" s="1"/>
      <c r="D165" s="1"/>
      <c r="E165" s="1"/>
      <c r="F165" s="1"/>
      <c r="J165" s="1"/>
    </row>
    <row r="166" spans="1:10" ht="15.75" customHeight="1" x14ac:dyDescent="0.25">
      <c r="A166" s="1"/>
      <c r="B166" s="1"/>
      <c r="C166" s="1"/>
      <c r="D166" s="1"/>
      <c r="E166" s="1"/>
      <c r="F166" s="1"/>
      <c r="J166" s="1"/>
    </row>
    <row r="167" spans="1:10" ht="15.75" customHeight="1" x14ac:dyDescent="0.25">
      <c r="A167" s="1"/>
      <c r="B167" s="1"/>
      <c r="C167" s="1"/>
      <c r="D167" s="1"/>
      <c r="E167" s="1"/>
      <c r="F167" s="1"/>
      <c r="J167" s="1"/>
    </row>
    <row r="168" spans="1:10" ht="15.75" customHeight="1" x14ac:dyDescent="0.25">
      <c r="A168" s="1"/>
      <c r="B168" s="1"/>
      <c r="C168" s="1"/>
      <c r="D168" s="1"/>
      <c r="E168" s="1"/>
      <c r="F168" s="1"/>
      <c r="J168" s="1"/>
    </row>
    <row r="169" spans="1:10" ht="15.75" customHeight="1" x14ac:dyDescent="0.25">
      <c r="A169" s="1"/>
      <c r="B169" s="1"/>
      <c r="C169" s="1"/>
      <c r="D169" s="1"/>
      <c r="E169" s="1"/>
      <c r="F169" s="1"/>
      <c r="J169" s="1"/>
    </row>
    <row r="170" spans="1:10" ht="15.75" customHeight="1" x14ac:dyDescent="0.25">
      <c r="A170" s="1"/>
      <c r="B170" s="1"/>
      <c r="C170" s="1"/>
      <c r="D170" s="1"/>
      <c r="E170" s="1"/>
      <c r="F170" s="1"/>
      <c r="J170" s="1"/>
    </row>
    <row r="171" spans="1:10" ht="15.75" customHeight="1" x14ac:dyDescent="0.25">
      <c r="A171" s="1"/>
      <c r="B171" s="1"/>
      <c r="C171" s="1"/>
      <c r="D171" s="1"/>
      <c r="E171" s="1"/>
      <c r="F171" s="1"/>
      <c r="J171" s="1"/>
    </row>
    <row r="172" spans="1:10" ht="15.75" customHeight="1" x14ac:dyDescent="0.25">
      <c r="A172" s="1"/>
      <c r="B172" s="1"/>
      <c r="C172" s="1"/>
      <c r="D172" s="1"/>
      <c r="E172" s="1"/>
      <c r="F172" s="1"/>
      <c r="J172" s="1"/>
    </row>
    <row r="173" spans="1:10" ht="15.75" customHeight="1" x14ac:dyDescent="0.25">
      <c r="A173" s="1"/>
      <c r="B173" s="1"/>
      <c r="C173" s="1"/>
      <c r="D173" s="1"/>
      <c r="E173" s="1"/>
      <c r="F173" s="1"/>
      <c r="J173" s="1"/>
    </row>
    <row r="174" spans="1:10" ht="15.75" customHeight="1" x14ac:dyDescent="0.25">
      <c r="A174" s="1"/>
      <c r="B174" s="1"/>
      <c r="C174" s="1"/>
      <c r="D174" s="1"/>
      <c r="E174" s="1"/>
      <c r="F174" s="1"/>
      <c r="J174" s="1"/>
    </row>
    <row r="175" spans="1:10" ht="15.75" customHeight="1" x14ac:dyDescent="0.25">
      <c r="A175" s="1"/>
      <c r="B175" s="1"/>
      <c r="C175" s="1"/>
      <c r="D175" s="1"/>
      <c r="E175" s="1"/>
      <c r="F175" s="1"/>
      <c r="J175" s="1"/>
    </row>
    <row r="176" spans="1:10" ht="15.75" customHeight="1" x14ac:dyDescent="0.25">
      <c r="A176" s="1"/>
      <c r="B176" s="1"/>
      <c r="C176" s="1"/>
      <c r="D176" s="1"/>
      <c r="E176" s="1"/>
      <c r="F176" s="1"/>
      <c r="J176" s="1"/>
    </row>
    <row r="177" spans="1:10" ht="15.75" customHeight="1" x14ac:dyDescent="0.25">
      <c r="A177" s="1"/>
      <c r="B177" s="1"/>
      <c r="C177" s="1"/>
      <c r="D177" s="1"/>
      <c r="E177" s="1"/>
      <c r="F177" s="1"/>
      <c r="J177" s="1"/>
    </row>
    <row r="178" spans="1:10" ht="15.75" customHeight="1" x14ac:dyDescent="0.25">
      <c r="A178" s="1"/>
      <c r="B178" s="1"/>
      <c r="C178" s="1"/>
      <c r="D178" s="1"/>
      <c r="E178" s="1"/>
      <c r="F178" s="1"/>
      <c r="J178" s="1"/>
    </row>
    <row r="179" spans="1:10" ht="15.75" customHeight="1" x14ac:dyDescent="0.25">
      <c r="A179" s="1"/>
      <c r="B179" s="1"/>
      <c r="C179" s="1"/>
      <c r="D179" s="1"/>
      <c r="E179" s="1"/>
      <c r="F179" s="1"/>
      <c r="J179" s="1"/>
    </row>
    <row r="180" spans="1:10" ht="15.75" customHeight="1" x14ac:dyDescent="0.25">
      <c r="A180" s="1"/>
      <c r="B180" s="1"/>
      <c r="C180" s="1"/>
      <c r="D180" s="1"/>
      <c r="E180" s="1"/>
      <c r="F180" s="1"/>
      <c r="J180" s="1"/>
    </row>
    <row r="181" spans="1:10" ht="15.75" customHeight="1" x14ac:dyDescent="0.25">
      <c r="A181" s="1"/>
      <c r="B181" s="1"/>
      <c r="C181" s="1"/>
      <c r="D181" s="1"/>
      <c r="E181" s="1"/>
      <c r="F181" s="1"/>
      <c r="J181" s="1"/>
    </row>
    <row r="182" spans="1:10" ht="15.75" customHeight="1" x14ac:dyDescent="0.25">
      <c r="A182" s="1"/>
      <c r="B182" s="1"/>
      <c r="C182" s="1"/>
      <c r="D182" s="1"/>
      <c r="E182" s="1"/>
      <c r="F182" s="1"/>
      <c r="J182" s="1"/>
    </row>
    <row r="183" spans="1:10" ht="15.75" customHeight="1" x14ac:dyDescent="0.25">
      <c r="A183" s="1"/>
      <c r="B183" s="1"/>
      <c r="C183" s="1"/>
      <c r="D183" s="1"/>
      <c r="E183" s="1"/>
      <c r="F183" s="1"/>
      <c r="J183" s="1"/>
    </row>
    <row r="184" spans="1:10" ht="15.75" customHeight="1" x14ac:dyDescent="0.25">
      <c r="A184" s="1"/>
      <c r="B184" s="1"/>
      <c r="C184" s="1"/>
      <c r="D184" s="1"/>
      <c r="E184" s="1"/>
      <c r="F184" s="1"/>
      <c r="J184" s="1"/>
    </row>
    <row r="185" spans="1:10" ht="15.75" customHeight="1" x14ac:dyDescent="0.25">
      <c r="A185" s="1"/>
      <c r="B185" s="1"/>
      <c r="C185" s="1"/>
      <c r="D185" s="1"/>
      <c r="E185" s="1"/>
      <c r="F185" s="1"/>
      <c r="J185" s="1"/>
    </row>
    <row r="186" spans="1:10" ht="15.75" customHeight="1" x14ac:dyDescent="0.25">
      <c r="A186" s="1"/>
      <c r="B186" s="1"/>
      <c r="C186" s="1"/>
      <c r="D186" s="1"/>
      <c r="E186" s="1"/>
      <c r="F186" s="1"/>
      <c r="J186" s="1"/>
    </row>
    <row r="187" spans="1:10" ht="15.75" customHeight="1" x14ac:dyDescent="0.25">
      <c r="A187" s="1"/>
      <c r="B187" s="1"/>
      <c r="C187" s="1"/>
      <c r="D187" s="1"/>
      <c r="E187" s="1"/>
      <c r="F187" s="1"/>
      <c r="J187" s="1"/>
    </row>
    <row r="188" spans="1:10" ht="15.75" customHeight="1" x14ac:dyDescent="0.25">
      <c r="A188" s="1"/>
      <c r="B188" s="1"/>
      <c r="C188" s="1"/>
      <c r="D188" s="1"/>
      <c r="E188" s="1"/>
      <c r="F188" s="1"/>
      <c r="J188" s="1"/>
    </row>
    <row r="189" spans="1:10" ht="15.75" customHeight="1" x14ac:dyDescent="0.25">
      <c r="A189" s="1"/>
      <c r="B189" s="1"/>
      <c r="C189" s="1"/>
      <c r="D189" s="1"/>
      <c r="E189" s="1"/>
      <c r="F189" s="1"/>
      <c r="J189" s="1"/>
    </row>
    <row r="190" spans="1:10" ht="15.75" customHeight="1" x14ac:dyDescent="0.25">
      <c r="A190" s="1"/>
      <c r="B190" s="1"/>
      <c r="C190" s="1"/>
      <c r="D190" s="1"/>
      <c r="E190" s="1"/>
      <c r="F190" s="1"/>
      <c r="J190" s="1"/>
    </row>
    <row r="191" spans="1:10" ht="15.75" customHeight="1" x14ac:dyDescent="0.25">
      <c r="A191" s="1"/>
      <c r="B191" s="1"/>
      <c r="C191" s="1"/>
      <c r="D191" s="1"/>
      <c r="E191" s="1"/>
      <c r="F191" s="1"/>
      <c r="J191" s="1"/>
    </row>
    <row r="192" spans="1:10" ht="15.75" customHeight="1" x14ac:dyDescent="0.25">
      <c r="A192" s="1"/>
      <c r="B192" s="1"/>
      <c r="C192" s="1"/>
      <c r="D192" s="1"/>
      <c r="E192" s="1"/>
      <c r="F192" s="1"/>
      <c r="J192" s="1"/>
    </row>
    <row r="193" spans="1:10" ht="15.75" customHeight="1" x14ac:dyDescent="0.25">
      <c r="A193" s="1"/>
      <c r="B193" s="1"/>
      <c r="C193" s="1"/>
      <c r="D193" s="1"/>
      <c r="E193" s="1"/>
      <c r="F193" s="1"/>
      <c r="J193" s="1"/>
    </row>
    <row r="194" spans="1:10" ht="15.75" customHeight="1" x14ac:dyDescent="0.25">
      <c r="A194" s="1"/>
      <c r="B194" s="1"/>
      <c r="C194" s="1"/>
      <c r="D194" s="1"/>
      <c r="E194" s="1"/>
      <c r="F194" s="1"/>
      <c r="J194" s="1"/>
    </row>
    <row r="195" spans="1:10" ht="15.75" customHeight="1" x14ac:dyDescent="0.25">
      <c r="A195" s="1"/>
      <c r="B195" s="1"/>
      <c r="C195" s="1"/>
      <c r="D195" s="1"/>
      <c r="E195" s="1"/>
      <c r="F195" s="1"/>
      <c r="J195" s="1"/>
    </row>
    <row r="196" spans="1:10" ht="15.75" customHeight="1" x14ac:dyDescent="0.25">
      <c r="A196" s="1"/>
      <c r="B196" s="1"/>
      <c r="C196" s="1"/>
      <c r="D196" s="1"/>
      <c r="E196" s="1"/>
      <c r="F196" s="1"/>
      <c r="J196" s="1"/>
    </row>
    <row r="197" spans="1:10" ht="15.75" customHeight="1" x14ac:dyDescent="0.25">
      <c r="A197" s="1"/>
      <c r="B197" s="1"/>
      <c r="C197" s="1"/>
      <c r="D197" s="1"/>
      <c r="E197" s="1"/>
      <c r="F197" s="1"/>
      <c r="J197" s="1"/>
    </row>
    <row r="198" spans="1:10" ht="15.75" customHeight="1" x14ac:dyDescent="0.25">
      <c r="A198" s="1"/>
      <c r="B198" s="1"/>
      <c r="C198" s="1"/>
      <c r="D198" s="1"/>
      <c r="E198" s="1"/>
      <c r="F198" s="1"/>
      <c r="J198" s="1"/>
    </row>
    <row r="199" spans="1:10" ht="15.75" customHeight="1" x14ac:dyDescent="0.25">
      <c r="A199" s="1"/>
      <c r="B199" s="1"/>
      <c r="C199" s="1"/>
      <c r="D199" s="1"/>
      <c r="E199" s="1"/>
      <c r="F199" s="1"/>
      <c r="J199" s="1"/>
    </row>
    <row r="200" spans="1:10" ht="15.75" customHeight="1" x14ac:dyDescent="0.25">
      <c r="A200" s="1"/>
      <c r="B200" s="1"/>
      <c r="C200" s="1"/>
      <c r="D200" s="1"/>
      <c r="E200" s="1"/>
      <c r="F200" s="1"/>
      <c r="J200" s="1"/>
    </row>
    <row r="201" spans="1:10" ht="15.75" customHeight="1" x14ac:dyDescent="0.25">
      <c r="A201" s="1"/>
      <c r="B201" s="1"/>
      <c r="C201" s="1"/>
      <c r="D201" s="1"/>
      <c r="E201" s="1"/>
      <c r="F201" s="1"/>
      <c r="J201" s="1"/>
    </row>
    <row r="202" spans="1:10" ht="15.75" customHeight="1" x14ac:dyDescent="0.25">
      <c r="A202" s="1"/>
      <c r="B202" s="1"/>
      <c r="C202" s="1"/>
      <c r="D202" s="1"/>
      <c r="E202" s="1"/>
      <c r="F202" s="1"/>
      <c r="J202" s="1"/>
    </row>
    <row r="203" spans="1:10" ht="15.75" customHeight="1" x14ac:dyDescent="0.25">
      <c r="A203" s="1"/>
      <c r="B203" s="1"/>
      <c r="C203" s="1"/>
      <c r="D203" s="1"/>
      <c r="E203" s="1"/>
      <c r="F203" s="1"/>
      <c r="J203" s="1"/>
    </row>
    <row r="204" spans="1:10" ht="15.75" customHeight="1" x14ac:dyDescent="0.25">
      <c r="A204" s="1"/>
      <c r="B204" s="1"/>
      <c r="C204" s="1"/>
      <c r="D204" s="1"/>
      <c r="E204" s="1"/>
      <c r="F204" s="1"/>
      <c r="J204" s="1"/>
    </row>
    <row r="205" spans="1:10" ht="15.75" customHeight="1" x14ac:dyDescent="0.25">
      <c r="A205" s="1"/>
      <c r="B205" s="1"/>
      <c r="C205" s="1"/>
      <c r="D205" s="1"/>
      <c r="E205" s="1"/>
      <c r="F205" s="1"/>
      <c r="J205" s="1"/>
    </row>
    <row r="206" spans="1:10" ht="15.75" customHeight="1" x14ac:dyDescent="0.25">
      <c r="A206" s="1"/>
      <c r="B206" s="1"/>
      <c r="C206" s="1"/>
      <c r="D206" s="1"/>
      <c r="E206" s="1"/>
      <c r="F206" s="1"/>
      <c r="J206" s="1"/>
    </row>
    <row r="207" spans="1:10" ht="15.75" customHeight="1" x14ac:dyDescent="0.25">
      <c r="A207" s="1"/>
      <c r="B207" s="1"/>
      <c r="C207" s="1"/>
      <c r="D207" s="1"/>
      <c r="E207" s="1"/>
      <c r="F207" s="1"/>
      <c r="J207" s="1"/>
    </row>
    <row r="208" spans="1:10" ht="15.75" customHeight="1" x14ac:dyDescent="0.25">
      <c r="A208" s="1"/>
      <c r="B208" s="1"/>
      <c r="C208" s="1"/>
      <c r="D208" s="1"/>
      <c r="E208" s="1"/>
      <c r="F208" s="1"/>
      <c r="J208" s="1"/>
    </row>
    <row r="209" spans="1:10" ht="15.75" customHeight="1" x14ac:dyDescent="0.25">
      <c r="A209" s="1"/>
      <c r="B209" s="1"/>
      <c r="C209" s="1"/>
      <c r="D209" s="1"/>
      <c r="E209" s="1"/>
      <c r="F209" s="1"/>
      <c r="J209" s="1"/>
    </row>
    <row r="210" spans="1:10" ht="15.75" customHeight="1" x14ac:dyDescent="0.25">
      <c r="A210" s="1"/>
      <c r="B210" s="1"/>
      <c r="C210" s="1"/>
      <c r="D210" s="1"/>
      <c r="E210" s="1"/>
      <c r="F210" s="1"/>
      <c r="J210" s="1"/>
    </row>
    <row r="211" spans="1:10" ht="15.75" customHeight="1" x14ac:dyDescent="0.25">
      <c r="A211" s="1"/>
      <c r="B211" s="1"/>
      <c r="C211" s="1"/>
      <c r="D211" s="1"/>
      <c r="E211" s="1"/>
      <c r="F211" s="1"/>
      <c r="J211" s="1"/>
    </row>
    <row r="212" spans="1:10" ht="15.75" customHeight="1" x14ac:dyDescent="0.25">
      <c r="A212" s="1"/>
      <c r="B212" s="1"/>
      <c r="C212" s="1"/>
      <c r="D212" s="1"/>
      <c r="E212" s="1"/>
      <c r="F212" s="1"/>
      <c r="J212" s="1"/>
    </row>
    <row r="213" spans="1:10" ht="15.75" customHeight="1" x14ac:dyDescent="0.25">
      <c r="A213" s="1"/>
      <c r="B213" s="1"/>
      <c r="C213" s="1"/>
      <c r="D213" s="1"/>
      <c r="E213" s="1"/>
      <c r="F213" s="1"/>
      <c r="J213" s="1"/>
    </row>
    <row r="214" spans="1:10" ht="15.75" customHeight="1" x14ac:dyDescent="0.25">
      <c r="A214" s="1"/>
      <c r="B214" s="1"/>
      <c r="C214" s="1"/>
      <c r="D214" s="1"/>
      <c r="E214" s="1"/>
      <c r="F214" s="1"/>
      <c r="J214" s="1"/>
    </row>
    <row r="215" spans="1:10" ht="15.75" customHeight="1" x14ac:dyDescent="0.25">
      <c r="A215" s="1"/>
      <c r="B215" s="1"/>
      <c r="C215" s="1"/>
      <c r="D215" s="1"/>
      <c r="E215" s="1"/>
      <c r="F215" s="1"/>
      <c r="J215" s="1"/>
    </row>
    <row r="216" spans="1:10" ht="15.75" customHeight="1" x14ac:dyDescent="0.25">
      <c r="A216" s="1"/>
      <c r="B216" s="1"/>
      <c r="C216" s="1"/>
      <c r="D216" s="1"/>
      <c r="E216" s="1"/>
      <c r="F216" s="1"/>
      <c r="J216" s="1"/>
    </row>
    <row r="217" spans="1:10" ht="15.75" customHeight="1" x14ac:dyDescent="0.25">
      <c r="A217" s="1"/>
      <c r="B217" s="1"/>
      <c r="C217" s="1"/>
      <c r="D217" s="1"/>
      <c r="E217" s="1"/>
      <c r="F217" s="1"/>
      <c r="J217" s="1"/>
    </row>
    <row r="218" spans="1:10" ht="15.75" customHeight="1" x14ac:dyDescent="0.25">
      <c r="A218" s="1"/>
      <c r="B218" s="1"/>
      <c r="C218" s="1"/>
      <c r="D218" s="1"/>
      <c r="E218" s="1"/>
      <c r="F218" s="1"/>
      <c r="J218" s="1"/>
    </row>
    <row r="219" spans="1:10" ht="15.75" customHeight="1" x14ac:dyDescent="0.25">
      <c r="A219" s="1"/>
      <c r="B219" s="1"/>
      <c r="C219" s="1"/>
      <c r="D219" s="1"/>
      <c r="E219" s="1"/>
      <c r="F219" s="1"/>
      <c r="J219" s="1"/>
    </row>
    <row r="220" spans="1:10" ht="15.75" customHeight="1" x14ac:dyDescent="0.25">
      <c r="A220" s="1"/>
      <c r="B220" s="1"/>
      <c r="C220" s="1"/>
      <c r="D220" s="1"/>
      <c r="E220" s="1"/>
      <c r="F220" s="1"/>
      <c r="J220" s="1"/>
    </row>
    <row r="221" spans="1:10" ht="15.75" customHeight="1" x14ac:dyDescent="0.25"/>
    <row r="222" spans="1:10" ht="15.75" customHeight="1" x14ac:dyDescent="0.25"/>
    <row r="223" spans="1:10" ht="15.75" customHeight="1" x14ac:dyDescent="0.25"/>
    <row r="224" spans="1:10"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mergeCells count="3">
    <mergeCell ref="A1:F1"/>
    <mergeCell ref="A12:D12"/>
    <mergeCell ref="A20:D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FA8AC-969A-40C9-B97E-2321E48A2822}">
  <dimension ref="A1:H996"/>
  <sheetViews>
    <sheetView workbookViewId="0">
      <selection activeCell="A6" sqref="A6:A10"/>
    </sheetView>
  </sheetViews>
  <sheetFormatPr baseColWidth="10" defaultColWidth="14.42578125" defaultRowHeight="15" customHeight="1" x14ac:dyDescent="0.25"/>
  <cols>
    <col min="1" max="1" width="18.85546875" customWidth="1"/>
    <col min="2" max="2" width="16.28515625" customWidth="1"/>
    <col min="3" max="3" width="16.42578125" customWidth="1"/>
    <col min="4" max="4" width="13.42578125" customWidth="1"/>
    <col min="5" max="5" width="12.7109375" customWidth="1"/>
    <col min="6" max="6" width="14.5703125" customWidth="1"/>
    <col min="7" max="7" width="15.85546875" customWidth="1"/>
    <col min="8" max="8" width="8" customWidth="1"/>
    <col min="9" max="26" width="15.140625" customWidth="1"/>
  </cols>
  <sheetData>
    <row r="1" spans="1:8" ht="18.75" customHeight="1" x14ac:dyDescent="0.3">
      <c r="A1" s="92" t="s">
        <v>25</v>
      </c>
      <c r="B1" s="77"/>
      <c r="C1" s="77"/>
      <c r="D1" s="77"/>
      <c r="E1" s="77"/>
      <c r="F1" s="77"/>
      <c r="G1" s="1"/>
    </row>
    <row r="2" spans="1:8" x14ac:dyDescent="0.25">
      <c r="A2" s="1"/>
      <c r="B2" s="1"/>
      <c r="C2" s="1"/>
      <c r="D2" s="1"/>
      <c r="E2" s="1"/>
      <c r="F2" s="1"/>
      <c r="G2" s="1"/>
    </row>
    <row r="3" spans="1:8" x14ac:dyDescent="0.25">
      <c r="A3" s="1"/>
      <c r="B3" s="1"/>
      <c r="C3" s="1"/>
      <c r="D3" s="1"/>
      <c r="E3" s="1"/>
      <c r="F3" s="1"/>
      <c r="G3" s="1"/>
    </row>
    <row r="4" spans="1:8" x14ac:dyDescent="0.25">
      <c r="A4" s="1"/>
      <c r="B4" s="1"/>
      <c r="C4" s="1"/>
      <c r="D4" s="1"/>
      <c r="E4" s="1"/>
      <c r="F4" s="1"/>
      <c r="G4" s="1"/>
    </row>
    <row r="5" spans="1:8" ht="49.5" customHeight="1" x14ac:dyDescent="0.25">
      <c r="A5" s="10" t="s">
        <v>5</v>
      </c>
      <c r="B5" s="10" t="s">
        <v>27</v>
      </c>
      <c r="C5" s="10" t="s">
        <v>28</v>
      </c>
      <c r="D5" s="10" t="s">
        <v>29</v>
      </c>
      <c r="E5" s="10" t="s">
        <v>29</v>
      </c>
      <c r="F5" s="10" t="s">
        <v>30</v>
      </c>
      <c r="G5" s="10" t="s">
        <v>31</v>
      </c>
    </row>
    <row r="6" spans="1:8" x14ac:dyDescent="0.25">
      <c r="A6" s="134" t="s">
        <v>224</v>
      </c>
      <c r="B6" s="32">
        <v>50000</v>
      </c>
      <c r="C6" s="171">
        <f>'Ejercicio 3'!F5</f>
        <v>228525.22999721215</v>
      </c>
      <c r="D6" s="34">
        <f t="shared" ref="D6:D7" si="0">B6/C6</f>
        <v>0.21879422241741081</v>
      </c>
      <c r="E6" s="34">
        <f t="shared" ref="E6:E7" si="1">ROUNDUP(D6,0)</f>
        <v>1</v>
      </c>
      <c r="F6" s="172">
        <f t="shared" ref="F6:F7" si="2">E6*C6</f>
        <v>228525.22999721215</v>
      </c>
      <c r="G6" s="35">
        <f>B6/F6</f>
        <v>0.21879422241741081</v>
      </c>
      <c r="H6" s="36" t="s">
        <v>12</v>
      </c>
    </row>
    <row r="7" spans="1:8" x14ac:dyDescent="0.25">
      <c r="A7" s="134" t="s">
        <v>225</v>
      </c>
      <c r="B7" s="32">
        <v>50000</v>
      </c>
      <c r="C7" s="171">
        <f>'Ejercicio 3'!F6</f>
        <v>196438.77551020411</v>
      </c>
      <c r="D7" s="34">
        <f t="shared" si="0"/>
        <v>0.25453223209183934</v>
      </c>
      <c r="E7" s="34">
        <f t="shared" si="1"/>
        <v>1</v>
      </c>
      <c r="F7" s="172">
        <f t="shared" si="2"/>
        <v>196438.77551020411</v>
      </c>
      <c r="G7" s="35">
        <f t="shared" ref="G6:G10" si="3">B7/F7</f>
        <v>0.25453223209183934</v>
      </c>
      <c r="H7" s="36" t="s">
        <v>6</v>
      </c>
    </row>
    <row r="8" spans="1:8" x14ac:dyDescent="0.25">
      <c r="A8" s="134" t="s">
        <v>241</v>
      </c>
      <c r="B8" s="32">
        <v>50000</v>
      </c>
      <c r="C8" s="171">
        <f>'Ejercicio 3'!F7</f>
        <v>54050.000000000007</v>
      </c>
      <c r="D8" s="34">
        <f t="shared" ref="D8:D10" si="4">B8/C8</f>
        <v>0.92506938020351515</v>
      </c>
      <c r="E8" s="34">
        <f t="shared" ref="E8:E10" si="5">ROUNDUP(D8,0)</f>
        <v>1</v>
      </c>
      <c r="F8" s="172">
        <f t="shared" ref="F8:F10" si="6">E8*C8</f>
        <v>54050.000000000007</v>
      </c>
      <c r="G8" s="35">
        <f t="shared" si="3"/>
        <v>0.92506938020351515</v>
      </c>
    </row>
    <row r="9" spans="1:8" x14ac:dyDescent="0.25">
      <c r="A9" s="134" t="s">
        <v>242</v>
      </c>
      <c r="B9" s="32">
        <v>50000</v>
      </c>
      <c r="C9" s="171">
        <f>'Ejercicio 3'!F8</f>
        <v>54624.999999999993</v>
      </c>
      <c r="D9" s="34">
        <f t="shared" si="4"/>
        <v>0.91533180778032053</v>
      </c>
      <c r="E9" s="34">
        <f t="shared" si="5"/>
        <v>1</v>
      </c>
      <c r="F9" s="172">
        <f t="shared" si="6"/>
        <v>54624.999999999993</v>
      </c>
      <c r="G9" s="35">
        <f t="shared" si="3"/>
        <v>0.91533180778032053</v>
      </c>
    </row>
    <row r="10" spans="1:8" x14ac:dyDescent="0.25">
      <c r="A10" s="134" t="s">
        <v>247</v>
      </c>
      <c r="B10" s="32">
        <v>50000</v>
      </c>
      <c r="C10" s="171">
        <f>'Ejercicio 3'!F9</f>
        <v>87400</v>
      </c>
      <c r="D10" s="34">
        <f t="shared" si="4"/>
        <v>0.57208237986270027</v>
      </c>
      <c r="E10" s="34">
        <f t="shared" si="5"/>
        <v>1</v>
      </c>
      <c r="F10" s="172">
        <f t="shared" si="6"/>
        <v>87400</v>
      </c>
      <c r="G10" s="35">
        <f t="shared" si="3"/>
        <v>0.57208237986270027</v>
      </c>
    </row>
    <row r="11" spans="1:8" x14ac:dyDescent="0.25">
      <c r="A11" s="1"/>
      <c r="B11" s="1"/>
      <c r="C11" s="1"/>
      <c r="D11" s="1"/>
      <c r="E11" s="1"/>
      <c r="F11" s="1"/>
      <c r="G11" s="1"/>
    </row>
    <row r="12" spans="1:8" x14ac:dyDescent="0.25">
      <c r="A12" s="1"/>
      <c r="B12" s="1"/>
      <c r="C12" s="1"/>
      <c r="D12" s="1"/>
      <c r="E12" s="1"/>
      <c r="F12" s="1"/>
      <c r="G12" s="1"/>
    </row>
    <row r="13" spans="1:8" x14ac:dyDescent="0.25">
      <c r="A13" s="1"/>
      <c r="B13" s="1"/>
      <c r="C13" s="1"/>
      <c r="D13" s="1"/>
      <c r="E13" s="1"/>
      <c r="F13" s="1"/>
      <c r="G13" s="1"/>
    </row>
    <row r="14" spans="1:8" x14ac:dyDescent="0.25">
      <c r="A14" s="1"/>
      <c r="B14" s="1"/>
      <c r="C14" s="1"/>
      <c r="D14" s="1"/>
      <c r="E14" s="1"/>
      <c r="F14" s="1"/>
      <c r="G14" s="1"/>
    </row>
    <row r="15" spans="1:8" x14ac:dyDescent="0.25">
      <c r="A15" s="1"/>
      <c r="B15" s="1"/>
      <c r="C15" s="1"/>
      <c r="D15" s="1"/>
      <c r="E15" s="1"/>
      <c r="F15" s="1"/>
      <c r="G15" s="1"/>
    </row>
    <row r="16" spans="1:8" x14ac:dyDescent="0.25">
      <c r="A16" s="1"/>
      <c r="B16" s="1"/>
      <c r="C16" s="1"/>
      <c r="D16" s="1"/>
      <c r="E16" s="1"/>
      <c r="F16" s="1"/>
      <c r="G16" s="1"/>
    </row>
    <row r="17" spans="1:7" ht="15.75" customHeight="1" x14ac:dyDescent="0.25">
      <c r="A17" s="1"/>
      <c r="B17" s="1"/>
      <c r="C17" s="1"/>
      <c r="D17" s="1"/>
      <c r="E17" s="1"/>
      <c r="F17" s="1"/>
      <c r="G17" s="1"/>
    </row>
    <row r="18" spans="1:7" ht="15.75" customHeight="1" x14ac:dyDescent="0.25">
      <c r="A18" s="1"/>
      <c r="B18" s="1"/>
      <c r="C18" s="1"/>
      <c r="D18" s="1"/>
      <c r="E18" s="1"/>
      <c r="F18" s="1"/>
      <c r="G18" s="1"/>
    </row>
    <row r="19" spans="1:7" ht="15.75" customHeight="1" x14ac:dyDescent="0.25">
      <c r="A19" s="1"/>
      <c r="B19" s="1"/>
      <c r="C19" s="1"/>
      <c r="D19" s="1"/>
      <c r="E19" s="1"/>
      <c r="F19" s="1"/>
      <c r="G19" s="1"/>
    </row>
    <row r="20" spans="1:7" ht="15.75" customHeight="1" x14ac:dyDescent="0.25">
      <c r="A20" s="1"/>
      <c r="B20" s="1"/>
      <c r="C20" s="1"/>
      <c r="D20" s="1"/>
      <c r="E20" s="1"/>
      <c r="F20" s="1"/>
      <c r="G20" s="1"/>
    </row>
    <row r="21" spans="1:7" ht="15.75" customHeight="1" x14ac:dyDescent="0.25">
      <c r="A21" s="1"/>
      <c r="B21" s="1"/>
      <c r="C21" s="1"/>
      <c r="D21" s="1"/>
      <c r="E21" s="1"/>
      <c r="F21" s="1"/>
      <c r="G21" s="1"/>
    </row>
    <row r="22" spans="1:7" ht="15.75" customHeight="1" x14ac:dyDescent="0.25">
      <c r="A22" s="1"/>
      <c r="B22" s="1"/>
      <c r="C22" s="1"/>
      <c r="D22" s="1"/>
      <c r="E22" s="1"/>
      <c r="F22" s="1"/>
      <c r="G22" s="1"/>
    </row>
    <row r="23" spans="1:7" ht="15.75" customHeight="1" x14ac:dyDescent="0.25">
      <c r="A23" s="1"/>
      <c r="B23" s="1"/>
      <c r="C23" s="1"/>
      <c r="D23" s="1"/>
      <c r="E23" s="1"/>
      <c r="F23" s="1"/>
      <c r="G23" s="1"/>
    </row>
    <row r="24" spans="1:7" ht="15.75" customHeight="1" x14ac:dyDescent="0.25">
      <c r="A24" s="1"/>
      <c r="B24" s="1"/>
      <c r="C24" s="1"/>
      <c r="D24" s="1"/>
      <c r="E24" s="1"/>
      <c r="F24" s="1"/>
      <c r="G24" s="1"/>
    </row>
    <row r="25" spans="1:7" ht="15.75" customHeight="1" x14ac:dyDescent="0.25">
      <c r="A25" s="1"/>
      <c r="B25" s="1"/>
      <c r="C25" s="1"/>
      <c r="D25" s="1"/>
      <c r="E25" s="1"/>
      <c r="F25" s="1"/>
      <c r="G25" s="1"/>
    </row>
    <row r="26" spans="1:7" ht="15.75" customHeight="1" x14ac:dyDescent="0.25">
      <c r="A26" s="1"/>
      <c r="B26" s="1"/>
      <c r="C26" s="1"/>
      <c r="D26" s="1"/>
      <c r="E26" s="1"/>
      <c r="F26" s="1"/>
      <c r="G26" s="1"/>
    </row>
    <row r="27" spans="1:7" ht="15.75" customHeight="1" x14ac:dyDescent="0.25">
      <c r="A27" s="1"/>
      <c r="B27" s="1"/>
      <c r="C27" s="1"/>
      <c r="D27" s="1"/>
      <c r="E27" s="1"/>
      <c r="F27" s="1"/>
      <c r="G27" s="1"/>
    </row>
    <row r="28" spans="1:7" ht="15.75" customHeight="1" x14ac:dyDescent="0.25">
      <c r="A28" s="1"/>
      <c r="B28" s="1"/>
      <c r="C28" s="1"/>
      <c r="D28" s="1"/>
      <c r="E28" s="1"/>
      <c r="F28" s="1"/>
      <c r="G28" s="1"/>
    </row>
    <row r="29" spans="1:7" ht="15.75" customHeight="1" x14ac:dyDescent="0.25">
      <c r="A29" s="1"/>
      <c r="B29" s="1"/>
      <c r="C29" s="1"/>
      <c r="D29" s="1"/>
      <c r="E29" s="1"/>
      <c r="F29" s="1"/>
      <c r="G29" s="1"/>
    </row>
    <row r="30" spans="1:7" ht="15.75" customHeight="1" x14ac:dyDescent="0.25">
      <c r="A30" s="1"/>
      <c r="B30" s="1"/>
      <c r="C30" s="1"/>
      <c r="D30" s="1"/>
      <c r="E30" s="1"/>
      <c r="F30" s="1"/>
      <c r="G30" s="1"/>
    </row>
    <row r="31" spans="1:7" ht="15.75" customHeight="1" x14ac:dyDescent="0.25">
      <c r="A31" s="1"/>
      <c r="B31" s="1"/>
      <c r="C31" s="1"/>
      <c r="D31" s="1"/>
      <c r="E31" s="1"/>
      <c r="F31" s="1"/>
      <c r="G31" s="1"/>
    </row>
    <row r="32" spans="1:7" ht="15.75" customHeight="1" x14ac:dyDescent="0.25">
      <c r="A32" s="1"/>
      <c r="B32" s="1"/>
      <c r="C32" s="1"/>
      <c r="D32" s="1"/>
      <c r="E32" s="1"/>
      <c r="F32" s="1"/>
      <c r="G32" s="1"/>
    </row>
    <row r="33" spans="1:7" ht="15.75" customHeight="1" x14ac:dyDescent="0.25">
      <c r="A33" s="1"/>
      <c r="B33" s="1"/>
      <c r="C33" s="1"/>
      <c r="D33" s="1"/>
      <c r="E33" s="1"/>
      <c r="F33" s="1"/>
      <c r="G33" s="1"/>
    </row>
    <row r="34" spans="1:7" ht="15.75" customHeight="1" x14ac:dyDescent="0.25">
      <c r="A34" s="1"/>
      <c r="B34" s="1"/>
      <c r="C34" s="1"/>
      <c r="D34" s="1"/>
      <c r="E34" s="1"/>
      <c r="F34" s="1"/>
      <c r="G34" s="1"/>
    </row>
    <row r="35" spans="1:7" ht="15.75" customHeight="1" x14ac:dyDescent="0.25">
      <c r="A35" s="1"/>
      <c r="B35" s="1"/>
      <c r="C35" s="1"/>
      <c r="D35" s="1"/>
      <c r="E35" s="1"/>
      <c r="F35" s="1"/>
      <c r="G35" s="1"/>
    </row>
    <row r="36" spans="1:7" ht="15.75" customHeight="1" x14ac:dyDescent="0.25">
      <c r="A36" s="1"/>
      <c r="B36" s="1"/>
      <c r="C36" s="1"/>
      <c r="D36" s="1"/>
      <c r="E36" s="1"/>
      <c r="F36" s="1"/>
      <c r="G36" s="1"/>
    </row>
    <row r="37" spans="1:7" ht="15.75" customHeight="1" x14ac:dyDescent="0.25">
      <c r="A37" s="1"/>
      <c r="B37" s="1"/>
      <c r="C37" s="1"/>
      <c r="D37" s="1"/>
      <c r="E37" s="1"/>
      <c r="F37" s="1"/>
      <c r="G37" s="1"/>
    </row>
    <row r="38" spans="1:7" ht="15.75" customHeight="1" x14ac:dyDescent="0.25">
      <c r="A38" s="1"/>
      <c r="B38" s="1"/>
      <c r="C38" s="1"/>
      <c r="D38" s="1"/>
      <c r="E38" s="1"/>
      <c r="F38" s="1"/>
      <c r="G38" s="1"/>
    </row>
    <row r="39" spans="1:7" ht="15.75" customHeight="1" x14ac:dyDescent="0.25">
      <c r="A39" s="1"/>
      <c r="B39" s="1"/>
      <c r="C39" s="1"/>
      <c r="D39" s="1"/>
      <c r="E39" s="1"/>
      <c r="F39" s="1"/>
      <c r="G39" s="1"/>
    </row>
    <row r="40" spans="1:7" ht="15.75" customHeight="1" x14ac:dyDescent="0.25">
      <c r="A40" s="1"/>
      <c r="B40" s="1"/>
      <c r="C40" s="1"/>
      <c r="D40" s="1"/>
      <c r="E40" s="1"/>
      <c r="F40" s="1"/>
      <c r="G40" s="1"/>
    </row>
    <row r="41" spans="1:7" ht="15.75" customHeight="1" x14ac:dyDescent="0.25">
      <c r="A41" s="1"/>
      <c r="B41" s="1"/>
      <c r="C41" s="1"/>
      <c r="D41" s="1"/>
      <c r="E41" s="1"/>
      <c r="F41" s="1"/>
      <c r="G41" s="1"/>
    </row>
    <row r="42" spans="1:7" ht="15.75" customHeight="1" x14ac:dyDescent="0.25">
      <c r="A42" s="1"/>
      <c r="B42" s="1"/>
      <c r="C42" s="1"/>
      <c r="D42" s="1"/>
      <c r="E42" s="1"/>
      <c r="F42" s="1"/>
      <c r="G42" s="1"/>
    </row>
    <row r="43" spans="1:7" ht="15.75" customHeight="1" x14ac:dyDescent="0.25">
      <c r="A43" s="1"/>
      <c r="B43" s="1"/>
      <c r="C43" s="1"/>
      <c r="D43" s="1"/>
      <c r="E43" s="1"/>
      <c r="F43" s="1"/>
      <c r="G43" s="1"/>
    </row>
    <row r="44" spans="1:7" ht="15.75" customHeight="1" x14ac:dyDescent="0.25">
      <c r="A44" s="1"/>
      <c r="B44" s="1"/>
      <c r="C44" s="1"/>
      <c r="D44" s="1"/>
      <c r="E44" s="1"/>
      <c r="F44" s="1"/>
      <c r="G44" s="1"/>
    </row>
    <row r="45" spans="1:7" ht="15.75" customHeight="1" x14ac:dyDescent="0.25">
      <c r="A45" s="1"/>
      <c r="B45" s="1"/>
      <c r="C45" s="1"/>
      <c r="D45" s="1"/>
      <c r="E45" s="1"/>
      <c r="F45" s="1"/>
      <c r="G45" s="1"/>
    </row>
    <row r="46" spans="1:7" ht="15.75" customHeight="1" x14ac:dyDescent="0.25">
      <c r="A46" s="1"/>
      <c r="B46" s="1"/>
      <c r="C46" s="1"/>
      <c r="D46" s="1"/>
      <c r="E46" s="1"/>
      <c r="F46" s="1"/>
      <c r="G46" s="1"/>
    </row>
    <row r="47" spans="1:7" ht="15.75" customHeight="1" x14ac:dyDescent="0.25">
      <c r="A47" s="1"/>
      <c r="B47" s="1"/>
      <c r="C47" s="1"/>
      <c r="D47" s="1"/>
      <c r="E47" s="1"/>
      <c r="F47" s="1"/>
      <c r="G47" s="1"/>
    </row>
    <row r="48" spans="1:7" ht="15.75" customHeight="1" x14ac:dyDescent="0.25">
      <c r="A48" s="1"/>
      <c r="B48" s="1"/>
      <c r="C48" s="1"/>
      <c r="D48" s="1"/>
      <c r="E48" s="1"/>
      <c r="F48" s="1"/>
      <c r="G48" s="1"/>
    </row>
    <row r="49" spans="1:7" ht="15.75" customHeight="1" x14ac:dyDescent="0.25">
      <c r="A49" s="1"/>
      <c r="B49" s="1"/>
      <c r="C49" s="1"/>
      <c r="D49" s="1"/>
      <c r="E49" s="1"/>
      <c r="F49" s="1"/>
      <c r="G49" s="1"/>
    </row>
    <row r="50" spans="1:7" ht="15.75" customHeight="1" x14ac:dyDescent="0.25">
      <c r="A50" s="1"/>
      <c r="B50" s="1"/>
      <c r="C50" s="1"/>
      <c r="D50" s="1"/>
      <c r="E50" s="1"/>
      <c r="F50" s="1"/>
      <c r="G50" s="1"/>
    </row>
    <row r="51" spans="1:7" ht="15.75" customHeight="1" x14ac:dyDescent="0.25">
      <c r="A51" s="1"/>
      <c r="B51" s="1"/>
      <c r="C51" s="1"/>
      <c r="D51" s="1"/>
      <c r="E51" s="1"/>
      <c r="F51" s="1"/>
      <c r="G51" s="1"/>
    </row>
    <row r="52" spans="1:7" ht="15.75" customHeight="1" x14ac:dyDescent="0.25">
      <c r="A52" s="1"/>
      <c r="B52" s="1"/>
      <c r="C52" s="1"/>
      <c r="D52" s="1"/>
      <c r="E52" s="1"/>
      <c r="F52" s="1"/>
      <c r="G52" s="1"/>
    </row>
    <row r="53" spans="1:7" ht="15.75" customHeight="1" x14ac:dyDescent="0.25">
      <c r="A53" s="1"/>
      <c r="B53" s="1"/>
      <c r="C53" s="1"/>
      <c r="D53" s="1"/>
      <c r="E53" s="1"/>
      <c r="F53" s="1"/>
      <c r="G53" s="1"/>
    </row>
    <row r="54" spans="1:7" ht="15.75" customHeight="1" x14ac:dyDescent="0.25">
      <c r="A54" s="1"/>
      <c r="B54" s="1"/>
      <c r="C54" s="1"/>
      <c r="D54" s="1"/>
      <c r="E54" s="1"/>
      <c r="F54" s="1"/>
      <c r="G54" s="1"/>
    </row>
    <row r="55" spans="1:7" ht="15.75" customHeight="1" x14ac:dyDescent="0.25">
      <c r="A55" s="1"/>
      <c r="B55" s="1"/>
      <c r="C55" s="1"/>
      <c r="D55" s="1"/>
      <c r="E55" s="1"/>
      <c r="F55" s="1"/>
      <c r="G55" s="1"/>
    </row>
    <row r="56" spans="1:7" ht="15.75" customHeight="1" x14ac:dyDescent="0.25">
      <c r="A56" s="1"/>
      <c r="B56" s="1"/>
      <c r="C56" s="1"/>
      <c r="D56" s="1"/>
      <c r="E56" s="1"/>
      <c r="F56" s="1"/>
      <c r="G56" s="1"/>
    </row>
    <row r="57" spans="1:7" ht="15.75" customHeight="1" x14ac:dyDescent="0.25">
      <c r="A57" s="1"/>
      <c r="B57" s="1"/>
      <c r="C57" s="1"/>
      <c r="D57" s="1"/>
      <c r="E57" s="1"/>
      <c r="F57" s="1"/>
      <c r="G57" s="1"/>
    </row>
    <row r="58" spans="1:7" ht="15.75" customHeight="1" x14ac:dyDescent="0.25">
      <c r="A58" s="1"/>
      <c r="B58" s="1"/>
      <c r="C58" s="1"/>
      <c r="D58" s="1"/>
      <c r="E58" s="1"/>
      <c r="F58" s="1"/>
      <c r="G58" s="1"/>
    </row>
    <row r="59" spans="1:7" ht="15.75" customHeight="1" x14ac:dyDescent="0.25">
      <c r="A59" s="1"/>
      <c r="B59" s="1"/>
      <c r="C59" s="1"/>
      <c r="D59" s="1"/>
      <c r="E59" s="1"/>
      <c r="F59" s="1"/>
      <c r="G59" s="1"/>
    </row>
    <row r="60" spans="1:7" ht="15.75" customHeight="1" x14ac:dyDescent="0.25">
      <c r="A60" s="1"/>
      <c r="B60" s="1"/>
      <c r="C60" s="1"/>
      <c r="D60" s="1"/>
      <c r="E60" s="1"/>
      <c r="F60" s="1"/>
      <c r="G60" s="1"/>
    </row>
    <row r="61" spans="1:7" ht="15.75" customHeight="1" x14ac:dyDescent="0.25">
      <c r="A61" s="1"/>
      <c r="B61" s="1"/>
      <c r="C61" s="1"/>
      <c r="D61" s="1"/>
      <c r="E61" s="1"/>
      <c r="F61" s="1"/>
      <c r="G61" s="1"/>
    </row>
    <row r="62" spans="1:7" ht="15.75" customHeight="1" x14ac:dyDescent="0.25">
      <c r="A62" s="1"/>
      <c r="B62" s="1"/>
      <c r="C62" s="1"/>
      <c r="D62" s="1"/>
      <c r="E62" s="1"/>
      <c r="F62" s="1"/>
      <c r="G62" s="1"/>
    </row>
    <row r="63" spans="1:7" ht="15.75" customHeight="1" x14ac:dyDescent="0.25">
      <c r="A63" s="1"/>
      <c r="B63" s="1"/>
      <c r="C63" s="1"/>
      <c r="D63" s="1"/>
      <c r="E63" s="1"/>
      <c r="F63" s="1"/>
      <c r="G63" s="1"/>
    </row>
    <row r="64" spans="1:7" ht="15.75" customHeight="1" x14ac:dyDescent="0.25">
      <c r="A64" s="1"/>
      <c r="B64" s="1"/>
      <c r="C64" s="1"/>
      <c r="D64" s="1"/>
      <c r="E64" s="1"/>
      <c r="F64" s="1"/>
      <c r="G64" s="1"/>
    </row>
    <row r="65" spans="1:7" ht="15.75" customHeight="1" x14ac:dyDescent="0.25">
      <c r="A65" s="1"/>
      <c r="B65" s="1"/>
      <c r="C65" s="1"/>
      <c r="D65" s="1"/>
      <c r="E65" s="1"/>
      <c r="F65" s="1"/>
      <c r="G65" s="1"/>
    </row>
    <row r="66" spans="1:7" ht="15.75" customHeight="1" x14ac:dyDescent="0.25">
      <c r="A66" s="1"/>
      <c r="B66" s="1"/>
      <c r="C66" s="1"/>
      <c r="D66" s="1"/>
      <c r="E66" s="1"/>
      <c r="F66" s="1"/>
      <c r="G66" s="1"/>
    </row>
    <row r="67" spans="1:7" ht="15.75" customHeight="1" x14ac:dyDescent="0.25">
      <c r="A67" s="1"/>
      <c r="B67" s="1"/>
      <c r="C67" s="1"/>
      <c r="D67" s="1"/>
      <c r="E67" s="1"/>
      <c r="F67" s="1"/>
      <c r="G67" s="1"/>
    </row>
    <row r="68" spans="1:7" ht="15.75" customHeight="1" x14ac:dyDescent="0.25">
      <c r="A68" s="1"/>
      <c r="B68" s="1"/>
      <c r="C68" s="1"/>
      <c r="D68" s="1"/>
      <c r="E68" s="1"/>
      <c r="F68" s="1"/>
      <c r="G68" s="1"/>
    </row>
    <row r="69" spans="1:7" ht="15.75" customHeight="1" x14ac:dyDescent="0.25">
      <c r="A69" s="1"/>
      <c r="B69" s="1"/>
      <c r="C69" s="1"/>
      <c r="D69" s="1"/>
      <c r="E69" s="1"/>
      <c r="F69" s="1"/>
      <c r="G69" s="1"/>
    </row>
    <row r="70" spans="1:7" ht="15.75" customHeight="1" x14ac:dyDescent="0.25">
      <c r="A70" s="1"/>
      <c r="B70" s="1"/>
      <c r="C70" s="1"/>
      <c r="D70" s="1"/>
      <c r="E70" s="1"/>
      <c r="F70" s="1"/>
      <c r="G70" s="1"/>
    </row>
    <row r="71" spans="1:7" ht="15.75" customHeight="1" x14ac:dyDescent="0.25">
      <c r="A71" s="1"/>
      <c r="B71" s="1"/>
      <c r="C71" s="1"/>
      <c r="D71" s="1"/>
      <c r="E71" s="1"/>
      <c r="F71" s="1"/>
      <c r="G71" s="1"/>
    </row>
    <row r="72" spans="1:7" ht="15.75" customHeight="1" x14ac:dyDescent="0.25">
      <c r="A72" s="1"/>
      <c r="B72" s="1"/>
      <c r="C72" s="1"/>
      <c r="D72" s="1"/>
      <c r="E72" s="1"/>
      <c r="F72" s="1"/>
      <c r="G72" s="1"/>
    </row>
    <row r="73" spans="1:7" ht="15.75" customHeight="1" x14ac:dyDescent="0.25">
      <c r="A73" s="1"/>
      <c r="B73" s="1"/>
      <c r="C73" s="1"/>
      <c r="D73" s="1"/>
      <c r="E73" s="1"/>
      <c r="F73" s="1"/>
      <c r="G73" s="1"/>
    </row>
    <row r="74" spans="1:7" ht="15.75" customHeight="1" x14ac:dyDescent="0.25">
      <c r="A74" s="1"/>
      <c r="B74" s="1"/>
      <c r="C74" s="1"/>
      <c r="D74" s="1"/>
      <c r="E74" s="1"/>
      <c r="F74" s="1"/>
      <c r="G74" s="1"/>
    </row>
    <row r="75" spans="1:7" ht="15.75" customHeight="1" x14ac:dyDescent="0.25">
      <c r="A75" s="1"/>
      <c r="B75" s="1"/>
      <c r="C75" s="1"/>
      <c r="D75" s="1"/>
      <c r="E75" s="1"/>
      <c r="F75" s="1"/>
      <c r="G75" s="1"/>
    </row>
    <row r="76" spans="1:7" ht="15.75" customHeight="1" x14ac:dyDescent="0.25">
      <c r="A76" s="1"/>
      <c r="B76" s="1"/>
      <c r="C76" s="1"/>
      <c r="D76" s="1"/>
      <c r="E76" s="1"/>
      <c r="F76" s="1"/>
      <c r="G76" s="1"/>
    </row>
    <row r="77" spans="1:7" ht="15.75" customHeight="1" x14ac:dyDescent="0.25">
      <c r="A77" s="1"/>
      <c r="B77" s="1"/>
      <c r="C77" s="1"/>
      <c r="D77" s="1"/>
      <c r="E77" s="1"/>
      <c r="F77" s="1"/>
      <c r="G77" s="1"/>
    </row>
    <row r="78" spans="1:7" ht="15.75" customHeight="1" x14ac:dyDescent="0.25">
      <c r="A78" s="1"/>
      <c r="B78" s="1"/>
      <c r="C78" s="1"/>
      <c r="D78" s="1"/>
      <c r="E78" s="1"/>
      <c r="F78" s="1"/>
      <c r="G78" s="1"/>
    </row>
    <row r="79" spans="1:7" ht="15.75" customHeight="1" x14ac:dyDescent="0.25">
      <c r="A79" s="1"/>
      <c r="B79" s="1"/>
      <c r="C79" s="1"/>
      <c r="D79" s="1"/>
      <c r="E79" s="1"/>
      <c r="F79" s="1"/>
      <c r="G79" s="1"/>
    </row>
    <row r="80" spans="1:7" ht="15.75" customHeight="1" x14ac:dyDescent="0.25">
      <c r="A80" s="1"/>
      <c r="B80" s="1"/>
      <c r="C80" s="1"/>
      <c r="D80" s="1"/>
      <c r="E80" s="1"/>
      <c r="F80" s="1"/>
      <c r="G80" s="1"/>
    </row>
    <row r="81" spans="1:7" ht="15.75" customHeight="1" x14ac:dyDescent="0.25">
      <c r="A81" s="1"/>
      <c r="B81" s="1"/>
      <c r="C81" s="1"/>
      <c r="D81" s="1"/>
      <c r="E81" s="1"/>
      <c r="F81" s="1"/>
      <c r="G81" s="1"/>
    </row>
    <row r="82" spans="1:7" ht="15.75" customHeight="1" x14ac:dyDescent="0.25">
      <c r="A82" s="1"/>
      <c r="B82" s="1"/>
      <c r="C82" s="1"/>
      <c r="D82" s="1"/>
      <c r="E82" s="1"/>
      <c r="F82" s="1"/>
      <c r="G82" s="1"/>
    </row>
    <row r="83" spans="1:7" ht="15.75" customHeight="1" x14ac:dyDescent="0.25">
      <c r="A83" s="1"/>
      <c r="B83" s="1"/>
      <c r="C83" s="1"/>
      <c r="D83" s="1"/>
      <c r="E83" s="1"/>
      <c r="F83" s="1"/>
      <c r="G83" s="1"/>
    </row>
    <row r="84" spans="1:7" ht="15.75" customHeight="1" x14ac:dyDescent="0.25">
      <c r="A84" s="1"/>
      <c r="B84" s="1"/>
      <c r="C84" s="1"/>
      <c r="D84" s="1"/>
      <c r="E84" s="1"/>
      <c r="F84" s="1"/>
      <c r="G84" s="1"/>
    </row>
    <row r="85" spans="1:7" ht="15.75" customHeight="1" x14ac:dyDescent="0.25">
      <c r="A85" s="1"/>
      <c r="B85" s="1"/>
      <c r="C85" s="1"/>
      <c r="D85" s="1"/>
      <c r="E85" s="1"/>
      <c r="F85" s="1"/>
      <c r="G85" s="1"/>
    </row>
    <row r="86" spans="1:7" ht="15.75" customHeight="1" x14ac:dyDescent="0.25">
      <c r="A86" s="1"/>
      <c r="B86" s="1"/>
      <c r="C86" s="1"/>
      <c r="D86" s="1"/>
      <c r="E86" s="1"/>
      <c r="F86" s="1"/>
      <c r="G86" s="1"/>
    </row>
    <row r="87" spans="1:7" ht="15.75" customHeight="1" x14ac:dyDescent="0.25">
      <c r="A87" s="1"/>
      <c r="B87" s="1"/>
      <c r="C87" s="1"/>
      <c r="D87" s="1"/>
      <c r="E87" s="1"/>
      <c r="F87" s="1"/>
      <c r="G87" s="1"/>
    </row>
    <row r="88" spans="1:7" ht="15.75" customHeight="1" x14ac:dyDescent="0.25">
      <c r="A88" s="1"/>
      <c r="B88" s="1"/>
      <c r="C88" s="1"/>
      <c r="D88" s="1"/>
      <c r="E88" s="1"/>
      <c r="F88" s="1"/>
      <c r="G88" s="1"/>
    </row>
    <row r="89" spans="1:7" ht="15.75" customHeight="1" x14ac:dyDescent="0.25">
      <c r="A89" s="1"/>
      <c r="B89" s="1"/>
      <c r="C89" s="1"/>
      <c r="D89" s="1"/>
      <c r="E89" s="1"/>
      <c r="F89" s="1"/>
      <c r="G89" s="1"/>
    </row>
    <row r="90" spans="1:7" ht="15.75" customHeight="1" x14ac:dyDescent="0.25">
      <c r="A90" s="1"/>
      <c r="B90" s="1"/>
      <c r="C90" s="1"/>
      <c r="D90" s="1"/>
      <c r="E90" s="1"/>
      <c r="F90" s="1"/>
      <c r="G90" s="1"/>
    </row>
    <row r="91" spans="1:7" ht="15.75" customHeight="1" x14ac:dyDescent="0.25">
      <c r="A91" s="1"/>
      <c r="B91" s="1"/>
      <c r="C91" s="1"/>
      <c r="D91" s="1"/>
      <c r="E91" s="1"/>
      <c r="F91" s="1"/>
      <c r="G91" s="1"/>
    </row>
    <row r="92" spans="1:7" ht="15.75" customHeight="1" x14ac:dyDescent="0.25">
      <c r="A92" s="1"/>
      <c r="B92" s="1"/>
      <c r="C92" s="1"/>
      <c r="D92" s="1"/>
      <c r="E92" s="1"/>
      <c r="F92" s="1"/>
      <c r="G92" s="1"/>
    </row>
    <row r="93" spans="1:7" ht="15.75" customHeight="1" x14ac:dyDescent="0.25">
      <c r="A93" s="1"/>
      <c r="B93" s="1"/>
      <c r="C93" s="1"/>
      <c r="D93" s="1"/>
      <c r="E93" s="1"/>
      <c r="F93" s="1"/>
      <c r="G93" s="1"/>
    </row>
    <row r="94" spans="1:7" ht="15.75" customHeight="1" x14ac:dyDescent="0.25">
      <c r="A94" s="1"/>
      <c r="B94" s="1"/>
      <c r="C94" s="1"/>
      <c r="D94" s="1"/>
      <c r="E94" s="1"/>
      <c r="F94" s="1"/>
      <c r="G94" s="1"/>
    </row>
    <row r="95" spans="1:7" ht="15.75" customHeight="1" x14ac:dyDescent="0.25">
      <c r="A95" s="1"/>
      <c r="B95" s="1"/>
      <c r="C95" s="1"/>
      <c r="D95" s="1"/>
      <c r="E95" s="1"/>
      <c r="F95" s="1"/>
      <c r="G95" s="1"/>
    </row>
    <row r="96" spans="1:7" ht="15.75" customHeight="1" x14ac:dyDescent="0.25">
      <c r="A96" s="1"/>
      <c r="B96" s="1"/>
      <c r="C96" s="1"/>
      <c r="D96" s="1"/>
      <c r="E96" s="1"/>
      <c r="F96" s="1"/>
      <c r="G96" s="1"/>
    </row>
    <row r="97" spans="1:7" ht="15.75" customHeight="1" x14ac:dyDescent="0.25">
      <c r="A97" s="1"/>
      <c r="B97" s="1"/>
      <c r="C97" s="1"/>
      <c r="D97" s="1"/>
      <c r="E97" s="1"/>
      <c r="F97" s="1"/>
      <c r="G97" s="1"/>
    </row>
    <row r="98" spans="1:7" ht="15.75" customHeight="1" x14ac:dyDescent="0.25">
      <c r="A98" s="1"/>
      <c r="B98" s="1"/>
      <c r="C98" s="1"/>
      <c r="D98" s="1"/>
      <c r="E98" s="1"/>
      <c r="F98" s="1"/>
      <c r="G98" s="1"/>
    </row>
    <row r="99" spans="1:7" ht="15.75" customHeight="1" x14ac:dyDescent="0.25">
      <c r="A99" s="1"/>
      <c r="B99" s="1"/>
      <c r="C99" s="1"/>
      <c r="D99" s="1"/>
      <c r="E99" s="1"/>
      <c r="F99" s="1"/>
      <c r="G99" s="1"/>
    </row>
    <row r="100" spans="1:7" ht="15.75" customHeight="1" x14ac:dyDescent="0.25">
      <c r="A100" s="1"/>
      <c r="B100" s="1"/>
      <c r="C100" s="1"/>
      <c r="D100" s="1"/>
      <c r="E100" s="1"/>
      <c r="F100" s="1"/>
      <c r="G100" s="1"/>
    </row>
    <row r="101" spans="1:7" ht="15.75" customHeight="1" x14ac:dyDescent="0.25">
      <c r="A101" s="1"/>
      <c r="B101" s="1"/>
      <c r="C101" s="1"/>
      <c r="D101" s="1"/>
      <c r="E101" s="1"/>
      <c r="F101" s="1"/>
      <c r="G101" s="1"/>
    </row>
    <row r="102" spans="1:7" ht="15.75" customHeight="1" x14ac:dyDescent="0.25">
      <c r="A102" s="1"/>
      <c r="B102" s="1"/>
      <c r="C102" s="1"/>
      <c r="D102" s="1"/>
      <c r="E102" s="1"/>
      <c r="F102" s="1"/>
      <c r="G102" s="1"/>
    </row>
    <row r="103" spans="1:7" ht="15.75" customHeight="1" x14ac:dyDescent="0.25">
      <c r="A103" s="1"/>
      <c r="B103" s="1"/>
      <c r="C103" s="1"/>
      <c r="D103" s="1"/>
      <c r="E103" s="1"/>
      <c r="F103" s="1"/>
      <c r="G103" s="1"/>
    </row>
    <row r="104" spans="1:7" ht="15.75" customHeight="1" x14ac:dyDescent="0.25">
      <c r="A104" s="1"/>
      <c r="B104" s="1"/>
      <c r="C104" s="1"/>
      <c r="D104" s="1"/>
      <c r="E104" s="1"/>
      <c r="F104" s="1"/>
      <c r="G104" s="1"/>
    </row>
    <row r="105" spans="1:7" ht="15.75" customHeight="1" x14ac:dyDescent="0.25">
      <c r="A105" s="1"/>
      <c r="B105" s="1"/>
      <c r="C105" s="1"/>
      <c r="D105" s="1"/>
      <c r="E105" s="1"/>
      <c r="F105" s="1"/>
      <c r="G105" s="1"/>
    </row>
    <row r="106" spans="1:7" ht="15.75" customHeight="1" x14ac:dyDescent="0.25">
      <c r="A106" s="1"/>
      <c r="B106" s="1"/>
      <c r="C106" s="1"/>
      <c r="D106" s="1"/>
      <c r="E106" s="1"/>
      <c r="F106" s="1"/>
      <c r="G106" s="1"/>
    </row>
    <row r="107" spans="1:7" ht="15.75" customHeight="1" x14ac:dyDescent="0.25">
      <c r="A107" s="1"/>
      <c r="B107" s="1"/>
      <c r="C107" s="1"/>
      <c r="D107" s="1"/>
      <c r="E107" s="1"/>
      <c r="F107" s="1"/>
      <c r="G107" s="1"/>
    </row>
    <row r="108" spans="1:7" ht="15.75" customHeight="1" x14ac:dyDescent="0.25">
      <c r="A108" s="1"/>
      <c r="B108" s="1"/>
      <c r="C108" s="1"/>
      <c r="D108" s="1"/>
      <c r="E108" s="1"/>
      <c r="F108" s="1"/>
      <c r="G108" s="1"/>
    </row>
    <row r="109" spans="1:7" ht="15.75" customHeight="1" x14ac:dyDescent="0.25">
      <c r="A109" s="1"/>
      <c r="B109" s="1"/>
      <c r="C109" s="1"/>
      <c r="D109" s="1"/>
      <c r="E109" s="1"/>
      <c r="F109" s="1"/>
      <c r="G109" s="1"/>
    </row>
    <row r="110" spans="1:7" ht="15.75" customHeight="1" x14ac:dyDescent="0.25">
      <c r="A110" s="1"/>
      <c r="B110" s="1"/>
      <c r="C110" s="1"/>
      <c r="D110" s="1"/>
      <c r="E110" s="1"/>
      <c r="F110" s="1"/>
      <c r="G110" s="1"/>
    </row>
    <row r="111" spans="1:7" ht="15.75" customHeight="1" x14ac:dyDescent="0.25">
      <c r="A111" s="1"/>
      <c r="B111" s="1"/>
      <c r="C111" s="1"/>
      <c r="D111" s="1"/>
      <c r="E111" s="1"/>
      <c r="F111" s="1"/>
      <c r="G111" s="1"/>
    </row>
    <row r="112" spans="1:7" ht="15.75" customHeight="1" x14ac:dyDescent="0.25">
      <c r="A112" s="1"/>
      <c r="B112" s="1"/>
      <c r="C112" s="1"/>
      <c r="D112" s="1"/>
      <c r="E112" s="1"/>
      <c r="F112" s="1"/>
      <c r="G112" s="1"/>
    </row>
    <row r="113" spans="1:7" ht="15.75" customHeight="1" x14ac:dyDescent="0.25">
      <c r="A113" s="1"/>
      <c r="B113" s="1"/>
      <c r="C113" s="1"/>
      <c r="D113" s="1"/>
      <c r="E113" s="1"/>
      <c r="F113" s="1"/>
      <c r="G113" s="1"/>
    </row>
    <row r="114" spans="1:7" ht="15.75" customHeight="1" x14ac:dyDescent="0.25">
      <c r="A114" s="1"/>
      <c r="B114" s="1"/>
      <c r="C114" s="1"/>
      <c r="D114" s="1"/>
      <c r="E114" s="1"/>
      <c r="F114" s="1"/>
      <c r="G114" s="1"/>
    </row>
    <row r="115" spans="1:7" ht="15.75" customHeight="1" x14ac:dyDescent="0.25">
      <c r="A115" s="1"/>
      <c r="B115" s="1"/>
      <c r="C115" s="1"/>
      <c r="D115" s="1"/>
      <c r="E115" s="1"/>
      <c r="F115" s="1"/>
      <c r="G115" s="1"/>
    </row>
    <row r="116" spans="1:7" ht="15.75" customHeight="1" x14ac:dyDescent="0.25">
      <c r="A116" s="1"/>
      <c r="B116" s="1"/>
      <c r="C116" s="1"/>
      <c r="D116" s="1"/>
      <c r="E116" s="1"/>
      <c r="F116" s="1"/>
      <c r="G116" s="1"/>
    </row>
    <row r="117" spans="1:7" ht="15.75" customHeight="1" x14ac:dyDescent="0.25">
      <c r="A117" s="1"/>
      <c r="B117" s="1"/>
      <c r="C117" s="1"/>
      <c r="D117" s="1"/>
      <c r="E117" s="1"/>
      <c r="F117" s="1"/>
      <c r="G117" s="1"/>
    </row>
    <row r="118" spans="1:7" ht="15.75" customHeight="1" x14ac:dyDescent="0.25">
      <c r="A118" s="1"/>
      <c r="B118" s="1"/>
      <c r="C118" s="1"/>
      <c r="D118" s="1"/>
      <c r="E118" s="1"/>
      <c r="F118" s="1"/>
      <c r="G118" s="1"/>
    </row>
    <row r="119" spans="1:7" ht="15.75" customHeight="1" x14ac:dyDescent="0.25">
      <c r="A119" s="1"/>
      <c r="B119" s="1"/>
      <c r="C119" s="1"/>
      <c r="D119" s="1"/>
      <c r="E119" s="1"/>
      <c r="F119" s="1"/>
      <c r="G119" s="1"/>
    </row>
    <row r="120" spans="1:7" ht="15.75" customHeight="1" x14ac:dyDescent="0.25">
      <c r="A120" s="1"/>
      <c r="B120" s="1"/>
      <c r="C120" s="1"/>
      <c r="D120" s="1"/>
      <c r="E120" s="1"/>
      <c r="F120" s="1"/>
      <c r="G120" s="1"/>
    </row>
    <row r="121" spans="1:7" ht="15.75" customHeight="1" x14ac:dyDescent="0.25">
      <c r="A121" s="1"/>
      <c r="B121" s="1"/>
      <c r="C121" s="1"/>
      <c r="D121" s="1"/>
      <c r="E121" s="1"/>
      <c r="F121" s="1"/>
      <c r="G121" s="1"/>
    </row>
    <row r="122" spans="1:7" ht="15.75" customHeight="1" x14ac:dyDescent="0.25">
      <c r="A122" s="1"/>
      <c r="B122" s="1"/>
      <c r="C122" s="1"/>
      <c r="D122" s="1"/>
      <c r="E122" s="1"/>
      <c r="F122" s="1"/>
      <c r="G122" s="1"/>
    </row>
    <row r="123" spans="1:7" ht="15.75" customHeight="1" x14ac:dyDescent="0.25">
      <c r="A123" s="1"/>
      <c r="B123" s="1"/>
      <c r="C123" s="1"/>
      <c r="D123" s="1"/>
      <c r="E123" s="1"/>
      <c r="F123" s="1"/>
      <c r="G123" s="1"/>
    </row>
    <row r="124" spans="1:7" ht="15.75" customHeight="1" x14ac:dyDescent="0.25">
      <c r="A124" s="1"/>
      <c r="B124" s="1"/>
      <c r="C124" s="1"/>
      <c r="D124" s="1"/>
      <c r="E124" s="1"/>
      <c r="F124" s="1"/>
      <c r="G124" s="1"/>
    </row>
    <row r="125" spans="1:7" ht="15.75" customHeight="1" x14ac:dyDescent="0.25">
      <c r="A125" s="1"/>
      <c r="B125" s="1"/>
      <c r="C125" s="1"/>
      <c r="D125" s="1"/>
      <c r="E125" s="1"/>
      <c r="F125" s="1"/>
      <c r="G125" s="1"/>
    </row>
    <row r="126" spans="1:7" ht="15.75" customHeight="1" x14ac:dyDescent="0.25">
      <c r="A126" s="1"/>
      <c r="B126" s="1"/>
      <c r="C126" s="1"/>
      <c r="D126" s="1"/>
      <c r="E126" s="1"/>
      <c r="F126" s="1"/>
      <c r="G126" s="1"/>
    </row>
    <row r="127" spans="1:7" ht="15.75" customHeight="1" x14ac:dyDescent="0.25">
      <c r="A127" s="1"/>
      <c r="B127" s="1"/>
      <c r="C127" s="1"/>
      <c r="D127" s="1"/>
      <c r="E127" s="1"/>
      <c r="F127" s="1"/>
      <c r="G127" s="1"/>
    </row>
    <row r="128" spans="1:7" ht="15.75" customHeight="1" x14ac:dyDescent="0.25">
      <c r="A128" s="1"/>
      <c r="B128" s="1"/>
      <c r="C128" s="1"/>
      <c r="D128" s="1"/>
      <c r="E128" s="1"/>
      <c r="F128" s="1"/>
      <c r="G128" s="1"/>
    </row>
    <row r="129" spans="1:7" ht="15.75" customHeight="1" x14ac:dyDescent="0.25">
      <c r="A129" s="1"/>
      <c r="B129" s="1"/>
      <c r="C129" s="1"/>
      <c r="D129" s="1"/>
      <c r="E129" s="1"/>
      <c r="F129" s="1"/>
      <c r="G129" s="1"/>
    </row>
    <row r="130" spans="1:7" ht="15.75" customHeight="1" x14ac:dyDescent="0.25">
      <c r="A130" s="1"/>
      <c r="B130" s="1"/>
      <c r="C130" s="1"/>
      <c r="D130" s="1"/>
      <c r="E130" s="1"/>
      <c r="F130" s="1"/>
      <c r="G130" s="1"/>
    </row>
    <row r="131" spans="1:7" ht="15.75" customHeight="1" x14ac:dyDescent="0.25">
      <c r="A131" s="1"/>
      <c r="B131" s="1"/>
      <c r="C131" s="1"/>
      <c r="D131" s="1"/>
      <c r="E131" s="1"/>
      <c r="F131" s="1"/>
      <c r="G131" s="1"/>
    </row>
    <row r="132" spans="1:7" ht="15.75" customHeight="1" x14ac:dyDescent="0.25">
      <c r="A132" s="1"/>
      <c r="B132" s="1"/>
      <c r="C132" s="1"/>
      <c r="D132" s="1"/>
      <c r="E132" s="1"/>
      <c r="F132" s="1"/>
      <c r="G132" s="1"/>
    </row>
    <row r="133" spans="1:7" ht="15.75" customHeight="1" x14ac:dyDescent="0.25">
      <c r="A133" s="1"/>
      <c r="B133" s="1"/>
      <c r="C133" s="1"/>
      <c r="D133" s="1"/>
      <c r="E133" s="1"/>
      <c r="F133" s="1"/>
      <c r="G133" s="1"/>
    </row>
    <row r="134" spans="1:7" ht="15.75" customHeight="1" x14ac:dyDescent="0.25">
      <c r="A134" s="1"/>
      <c r="B134" s="1"/>
      <c r="C134" s="1"/>
      <c r="D134" s="1"/>
      <c r="E134" s="1"/>
      <c r="F134" s="1"/>
      <c r="G134" s="1"/>
    </row>
    <row r="135" spans="1:7" ht="15.75" customHeight="1" x14ac:dyDescent="0.25">
      <c r="A135" s="1"/>
      <c r="B135" s="1"/>
      <c r="C135" s="1"/>
      <c r="D135" s="1"/>
      <c r="E135" s="1"/>
      <c r="F135" s="1"/>
      <c r="G135" s="1"/>
    </row>
    <row r="136" spans="1:7" ht="15.75" customHeight="1" x14ac:dyDescent="0.25">
      <c r="A136" s="1"/>
      <c r="B136" s="1"/>
      <c r="C136" s="1"/>
      <c r="D136" s="1"/>
      <c r="E136" s="1"/>
      <c r="F136" s="1"/>
      <c r="G136" s="1"/>
    </row>
    <row r="137" spans="1:7" ht="15.75" customHeight="1" x14ac:dyDescent="0.25">
      <c r="A137" s="1"/>
      <c r="B137" s="1"/>
      <c r="C137" s="1"/>
      <c r="D137" s="1"/>
      <c r="E137" s="1"/>
      <c r="F137" s="1"/>
      <c r="G137" s="1"/>
    </row>
    <row r="138" spans="1:7" ht="15.75" customHeight="1" x14ac:dyDescent="0.25">
      <c r="A138" s="1"/>
      <c r="B138" s="1"/>
      <c r="C138" s="1"/>
      <c r="D138" s="1"/>
      <c r="E138" s="1"/>
      <c r="F138" s="1"/>
      <c r="G138" s="1"/>
    </row>
    <row r="139" spans="1:7" ht="15.75" customHeight="1" x14ac:dyDescent="0.25">
      <c r="A139" s="1"/>
      <c r="B139" s="1"/>
      <c r="C139" s="1"/>
      <c r="D139" s="1"/>
      <c r="E139" s="1"/>
      <c r="F139" s="1"/>
      <c r="G139" s="1"/>
    </row>
    <row r="140" spans="1:7" ht="15.75" customHeight="1" x14ac:dyDescent="0.25">
      <c r="A140" s="1"/>
      <c r="B140" s="1"/>
      <c r="C140" s="1"/>
      <c r="D140" s="1"/>
      <c r="E140" s="1"/>
      <c r="F140" s="1"/>
      <c r="G140" s="1"/>
    </row>
    <row r="141" spans="1:7" ht="15.75" customHeight="1" x14ac:dyDescent="0.25">
      <c r="A141" s="1"/>
      <c r="B141" s="1"/>
      <c r="C141" s="1"/>
      <c r="D141" s="1"/>
      <c r="E141" s="1"/>
      <c r="F141" s="1"/>
      <c r="G141" s="1"/>
    </row>
    <row r="142" spans="1:7" ht="15.75" customHeight="1" x14ac:dyDescent="0.25">
      <c r="A142" s="1"/>
      <c r="B142" s="1"/>
      <c r="C142" s="1"/>
      <c r="D142" s="1"/>
      <c r="E142" s="1"/>
      <c r="F142" s="1"/>
      <c r="G142" s="1"/>
    </row>
    <row r="143" spans="1:7" ht="15.75" customHeight="1" x14ac:dyDescent="0.25">
      <c r="A143" s="1"/>
      <c r="B143" s="1"/>
      <c r="C143" s="1"/>
      <c r="D143" s="1"/>
      <c r="E143" s="1"/>
      <c r="F143" s="1"/>
      <c r="G143" s="1"/>
    </row>
    <row r="144" spans="1:7" ht="15.75" customHeight="1" x14ac:dyDescent="0.25">
      <c r="A144" s="1"/>
      <c r="B144" s="1"/>
      <c r="C144" s="1"/>
      <c r="D144" s="1"/>
      <c r="E144" s="1"/>
      <c r="F144" s="1"/>
      <c r="G144" s="1"/>
    </row>
    <row r="145" spans="1:7" ht="15.75" customHeight="1" x14ac:dyDescent="0.25">
      <c r="A145" s="1"/>
      <c r="B145" s="1"/>
      <c r="C145" s="1"/>
      <c r="D145" s="1"/>
      <c r="E145" s="1"/>
      <c r="F145" s="1"/>
      <c r="G145" s="1"/>
    </row>
    <row r="146" spans="1:7" ht="15.75" customHeight="1" x14ac:dyDescent="0.25">
      <c r="A146" s="1"/>
      <c r="B146" s="1"/>
      <c r="C146" s="1"/>
      <c r="D146" s="1"/>
      <c r="E146" s="1"/>
      <c r="F146" s="1"/>
      <c r="G146" s="1"/>
    </row>
    <row r="147" spans="1:7" ht="15.75" customHeight="1" x14ac:dyDescent="0.25">
      <c r="A147" s="1"/>
      <c r="B147" s="1"/>
      <c r="C147" s="1"/>
      <c r="D147" s="1"/>
      <c r="E147" s="1"/>
      <c r="F147" s="1"/>
      <c r="G147" s="1"/>
    </row>
    <row r="148" spans="1:7" ht="15.75" customHeight="1" x14ac:dyDescent="0.25">
      <c r="A148" s="1"/>
      <c r="B148" s="1"/>
      <c r="C148" s="1"/>
      <c r="D148" s="1"/>
      <c r="E148" s="1"/>
      <c r="F148" s="1"/>
      <c r="G148" s="1"/>
    </row>
    <row r="149" spans="1:7" ht="15.75" customHeight="1" x14ac:dyDescent="0.25">
      <c r="A149" s="1"/>
      <c r="B149" s="1"/>
      <c r="C149" s="1"/>
      <c r="D149" s="1"/>
      <c r="E149" s="1"/>
      <c r="F149" s="1"/>
      <c r="G149" s="1"/>
    </row>
    <row r="150" spans="1:7" ht="15.75" customHeight="1" x14ac:dyDescent="0.25">
      <c r="A150" s="1"/>
      <c r="B150" s="1"/>
      <c r="C150" s="1"/>
      <c r="D150" s="1"/>
      <c r="E150" s="1"/>
      <c r="F150" s="1"/>
      <c r="G150" s="1"/>
    </row>
    <row r="151" spans="1:7" ht="15.75" customHeight="1" x14ac:dyDescent="0.25">
      <c r="A151" s="1"/>
      <c r="B151" s="1"/>
      <c r="C151" s="1"/>
      <c r="D151" s="1"/>
      <c r="E151" s="1"/>
      <c r="F151" s="1"/>
      <c r="G151" s="1"/>
    </row>
    <row r="152" spans="1:7" ht="15.75" customHeight="1" x14ac:dyDescent="0.25">
      <c r="A152" s="1"/>
      <c r="B152" s="1"/>
      <c r="C152" s="1"/>
      <c r="D152" s="1"/>
      <c r="E152" s="1"/>
      <c r="F152" s="1"/>
      <c r="G152" s="1"/>
    </row>
    <row r="153" spans="1:7" ht="15.75" customHeight="1" x14ac:dyDescent="0.25">
      <c r="A153" s="1"/>
      <c r="B153" s="1"/>
      <c r="C153" s="1"/>
      <c r="D153" s="1"/>
      <c r="E153" s="1"/>
      <c r="F153" s="1"/>
      <c r="G153" s="1"/>
    </row>
    <row r="154" spans="1:7" ht="15.75" customHeight="1" x14ac:dyDescent="0.25">
      <c r="A154" s="1"/>
      <c r="B154" s="1"/>
      <c r="C154" s="1"/>
      <c r="D154" s="1"/>
      <c r="E154" s="1"/>
      <c r="F154" s="1"/>
      <c r="G154" s="1"/>
    </row>
    <row r="155" spans="1:7" ht="15.75" customHeight="1" x14ac:dyDescent="0.25">
      <c r="A155" s="1"/>
      <c r="B155" s="1"/>
      <c r="C155" s="1"/>
      <c r="D155" s="1"/>
      <c r="E155" s="1"/>
      <c r="F155" s="1"/>
      <c r="G155" s="1"/>
    </row>
    <row r="156" spans="1:7" ht="15.75" customHeight="1" x14ac:dyDescent="0.25">
      <c r="A156" s="1"/>
      <c r="B156" s="1"/>
      <c r="C156" s="1"/>
      <c r="D156" s="1"/>
      <c r="E156" s="1"/>
      <c r="F156" s="1"/>
      <c r="G156" s="1"/>
    </row>
    <row r="157" spans="1:7" ht="15.75" customHeight="1" x14ac:dyDescent="0.25">
      <c r="A157" s="1"/>
      <c r="B157" s="1"/>
      <c r="C157" s="1"/>
      <c r="D157" s="1"/>
      <c r="E157" s="1"/>
      <c r="F157" s="1"/>
      <c r="G157" s="1"/>
    </row>
    <row r="158" spans="1:7" ht="15.75" customHeight="1" x14ac:dyDescent="0.25">
      <c r="A158" s="1"/>
      <c r="B158" s="1"/>
      <c r="C158" s="1"/>
      <c r="D158" s="1"/>
      <c r="E158" s="1"/>
      <c r="F158" s="1"/>
      <c r="G158" s="1"/>
    </row>
    <row r="159" spans="1:7" ht="15.75" customHeight="1" x14ac:dyDescent="0.25">
      <c r="A159" s="1"/>
      <c r="B159" s="1"/>
      <c r="C159" s="1"/>
      <c r="D159" s="1"/>
      <c r="E159" s="1"/>
      <c r="F159" s="1"/>
      <c r="G159" s="1"/>
    </row>
    <row r="160" spans="1:7" ht="15.75" customHeight="1" x14ac:dyDescent="0.25">
      <c r="A160" s="1"/>
      <c r="B160" s="1"/>
      <c r="C160" s="1"/>
      <c r="D160" s="1"/>
      <c r="E160" s="1"/>
      <c r="F160" s="1"/>
      <c r="G160" s="1"/>
    </row>
    <row r="161" spans="1:7" ht="15.75" customHeight="1" x14ac:dyDescent="0.25">
      <c r="A161" s="1"/>
      <c r="B161" s="1"/>
      <c r="C161" s="1"/>
      <c r="D161" s="1"/>
      <c r="E161" s="1"/>
      <c r="F161" s="1"/>
      <c r="G161" s="1"/>
    </row>
    <row r="162" spans="1:7" ht="15.75" customHeight="1" x14ac:dyDescent="0.25">
      <c r="A162" s="1"/>
      <c r="B162" s="1"/>
      <c r="C162" s="1"/>
      <c r="D162" s="1"/>
      <c r="E162" s="1"/>
      <c r="F162" s="1"/>
      <c r="G162" s="1"/>
    </row>
    <row r="163" spans="1:7" ht="15.75" customHeight="1" x14ac:dyDescent="0.25">
      <c r="A163" s="1"/>
      <c r="B163" s="1"/>
      <c r="C163" s="1"/>
      <c r="D163" s="1"/>
      <c r="E163" s="1"/>
      <c r="F163" s="1"/>
      <c r="G163" s="1"/>
    </row>
    <row r="164" spans="1:7" ht="15.75" customHeight="1" x14ac:dyDescent="0.25">
      <c r="A164" s="1"/>
      <c r="B164" s="1"/>
      <c r="C164" s="1"/>
      <c r="D164" s="1"/>
      <c r="E164" s="1"/>
      <c r="F164" s="1"/>
      <c r="G164" s="1"/>
    </row>
    <row r="165" spans="1:7" ht="15.75" customHeight="1" x14ac:dyDescent="0.25">
      <c r="A165" s="1"/>
      <c r="B165" s="1"/>
      <c r="C165" s="1"/>
      <c r="D165" s="1"/>
      <c r="E165" s="1"/>
      <c r="F165" s="1"/>
      <c r="G165" s="1"/>
    </row>
    <row r="166" spans="1:7" ht="15.75" customHeight="1" x14ac:dyDescent="0.25">
      <c r="A166" s="1"/>
      <c r="B166" s="1"/>
      <c r="C166" s="1"/>
      <c r="D166" s="1"/>
      <c r="E166" s="1"/>
      <c r="F166" s="1"/>
      <c r="G166" s="1"/>
    </row>
    <row r="167" spans="1:7" ht="15.75" customHeight="1" x14ac:dyDescent="0.25">
      <c r="A167" s="1"/>
      <c r="B167" s="1"/>
      <c r="C167" s="1"/>
      <c r="D167" s="1"/>
      <c r="E167" s="1"/>
      <c r="F167" s="1"/>
      <c r="G167" s="1"/>
    </row>
    <row r="168" spans="1:7" ht="15.75" customHeight="1" x14ac:dyDescent="0.25">
      <c r="A168" s="1"/>
      <c r="B168" s="1"/>
      <c r="C168" s="1"/>
      <c r="D168" s="1"/>
      <c r="E168" s="1"/>
      <c r="F168" s="1"/>
      <c r="G168" s="1"/>
    </row>
    <row r="169" spans="1:7" ht="15.75" customHeight="1" x14ac:dyDescent="0.25">
      <c r="A169" s="1"/>
      <c r="B169" s="1"/>
      <c r="C169" s="1"/>
      <c r="D169" s="1"/>
      <c r="E169" s="1"/>
      <c r="F169" s="1"/>
      <c r="G169" s="1"/>
    </row>
    <row r="170" spans="1:7" ht="15.75" customHeight="1" x14ac:dyDescent="0.25">
      <c r="A170" s="1"/>
      <c r="B170" s="1"/>
      <c r="C170" s="1"/>
      <c r="D170" s="1"/>
      <c r="E170" s="1"/>
      <c r="F170" s="1"/>
      <c r="G170" s="1"/>
    </row>
    <row r="171" spans="1:7" ht="15.75" customHeight="1" x14ac:dyDescent="0.25">
      <c r="A171" s="1"/>
      <c r="B171" s="1"/>
      <c r="C171" s="1"/>
      <c r="D171" s="1"/>
      <c r="E171" s="1"/>
      <c r="F171" s="1"/>
      <c r="G171" s="1"/>
    </row>
    <row r="172" spans="1:7" ht="15.75" customHeight="1" x14ac:dyDescent="0.25">
      <c r="A172" s="1"/>
      <c r="B172" s="1"/>
      <c r="C172" s="1"/>
      <c r="D172" s="1"/>
      <c r="E172" s="1"/>
      <c r="F172" s="1"/>
      <c r="G172" s="1"/>
    </row>
    <row r="173" spans="1:7" ht="15.75" customHeight="1" x14ac:dyDescent="0.25">
      <c r="A173" s="1"/>
      <c r="B173" s="1"/>
      <c r="C173" s="1"/>
      <c r="D173" s="1"/>
      <c r="E173" s="1"/>
      <c r="F173" s="1"/>
      <c r="G173" s="1"/>
    </row>
    <row r="174" spans="1:7" ht="15.75" customHeight="1" x14ac:dyDescent="0.25">
      <c r="A174" s="1"/>
      <c r="B174" s="1"/>
      <c r="C174" s="1"/>
      <c r="D174" s="1"/>
      <c r="E174" s="1"/>
      <c r="F174" s="1"/>
      <c r="G174" s="1"/>
    </row>
    <row r="175" spans="1:7" ht="15.75" customHeight="1" x14ac:dyDescent="0.25">
      <c r="A175" s="1"/>
      <c r="B175" s="1"/>
      <c r="C175" s="1"/>
      <c r="D175" s="1"/>
      <c r="E175" s="1"/>
      <c r="F175" s="1"/>
      <c r="G175" s="1"/>
    </row>
    <row r="176" spans="1:7" ht="15.75" customHeight="1" x14ac:dyDescent="0.25">
      <c r="A176" s="1"/>
      <c r="B176" s="1"/>
      <c r="C176" s="1"/>
      <c r="D176" s="1"/>
      <c r="E176" s="1"/>
      <c r="F176" s="1"/>
      <c r="G176" s="1"/>
    </row>
    <row r="177" spans="1:7" ht="15.75" customHeight="1" x14ac:dyDescent="0.25">
      <c r="A177" s="1"/>
      <c r="B177" s="1"/>
      <c r="C177" s="1"/>
      <c r="D177" s="1"/>
      <c r="E177" s="1"/>
      <c r="F177" s="1"/>
      <c r="G177" s="1"/>
    </row>
    <row r="178" spans="1:7" ht="15.75" customHeight="1" x14ac:dyDescent="0.25">
      <c r="A178" s="1"/>
      <c r="B178" s="1"/>
      <c r="C178" s="1"/>
      <c r="D178" s="1"/>
      <c r="E178" s="1"/>
      <c r="F178" s="1"/>
      <c r="G178" s="1"/>
    </row>
    <row r="179" spans="1:7" ht="15.75" customHeight="1" x14ac:dyDescent="0.25">
      <c r="A179" s="1"/>
      <c r="B179" s="1"/>
      <c r="C179" s="1"/>
      <c r="D179" s="1"/>
      <c r="E179" s="1"/>
      <c r="F179" s="1"/>
      <c r="G179" s="1"/>
    </row>
    <row r="180" spans="1:7" ht="15.75" customHeight="1" x14ac:dyDescent="0.25">
      <c r="A180" s="1"/>
      <c r="B180" s="1"/>
      <c r="C180" s="1"/>
      <c r="D180" s="1"/>
      <c r="E180" s="1"/>
      <c r="F180" s="1"/>
      <c r="G180" s="1"/>
    </row>
    <row r="181" spans="1:7" ht="15.75" customHeight="1" x14ac:dyDescent="0.25">
      <c r="A181" s="1"/>
      <c r="B181" s="1"/>
      <c r="C181" s="1"/>
      <c r="D181" s="1"/>
      <c r="E181" s="1"/>
      <c r="F181" s="1"/>
      <c r="G181" s="1"/>
    </row>
    <row r="182" spans="1:7" ht="15.75" customHeight="1" x14ac:dyDescent="0.25">
      <c r="A182" s="1"/>
      <c r="B182" s="1"/>
      <c r="C182" s="1"/>
      <c r="D182" s="1"/>
      <c r="E182" s="1"/>
      <c r="F182" s="1"/>
      <c r="G182" s="1"/>
    </row>
    <row r="183" spans="1:7" ht="15.75" customHeight="1" x14ac:dyDescent="0.25">
      <c r="A183" s="1"/>
      <c r="B183" s="1"/>
      <c r="C183" s="1"/>
      <c r="D183" s="1"/>
      <c r="E183" s="1"/>
      <c r="F183" s="1"/>
      <c r="G183" s="1"/>
    </row>
    <row r="184" spans="1:7" ht="15.75" customHeight="1" x14ac:dyDescent="0.25">
      <c r="A184" s="1"/>
      <c r="B184" s="1"/>
      <c r="C184" s="1"/>
      <c r="D184" s="1"/>
      <c r="E184" s="1"/>
      <c r="F184" s="1"/>
      <c r="G184" s="1"/>
    </row>
    <row r="185" spans="1:7" ht="15.75" customHeight="1" x14ac:dyDescent="0.25">
      <c r="A185" s="1"/>
      <c r="B185" s="1"/>
      <c r="C185" s="1"/>
      <c r="D185" s="1"/>
      <c r="E185" s="1"/>
      <c r="F185" s="1"/>
      <c r="G185" s="1"/>
    </row>
    <row r="186" spans="1:7" ht="15.75" customHeight="1" x14ac:dyDescent="0.25">
      <c r="A186" s="1"/>
      <c r="B186" s="1"/>
      <c r="C186" s="1"/>
      <c r="D186" s="1"/>
      <c r="E186" s="1"/>
      <c r="F186" s="1"/>
      <c r="G186" s="1"/>
    </row>
    <row r="187" spans="1:7" ht="15.75" customHeight="1" x14ac:dyDescent="0.25">
      <c r="A187" s="1"/>
      <c r="B187" s="1"/>
      <c r="C187" s="1"/>
      <c r="D187" s="1"/>
      <c r="E187" s="1"/>
      <c r="F187" s="1"/>
      <c r="G187" s="1"/>
    </row>
    <row r="188" spans="1:7" ht="15.75" customHeight="1" x14ac:dyDescent="0.25">
      <c r="A188" s="1"/>
      <c r="B188" s="1"/>
      <c r="C188" s="1"/>
      <c r="D188" s="1"/>
      <c r="E188" s="1"/>
      <c r="F188" s="1"/>
      <c r="G188" s="1"/>
    </row>
    <row r="189" spans="1:7" ht="15.75" customHeight="1" x14ac:dyDescent="0.25">
      <c r="A189" s="1"/>
      <c r="B189" s="1"/>
      <c r="C189" s="1"/>
      <c r="D189" s="1"/>
      <c r="E189" s="1"/>
      <c r="F189" s="1"/>
      <c r="G189" s="1"/>
    </row>
    <row r="190" spans="1:7" ht="15.75" customHeight="1" x14ac:dyDescent="0.25">
      <c r="A190" s="1"/>
      <c r="B190" s="1"/>
      <c r="C190" s="1"/>
      <c r="D190" s="1"/>
      <c r="E190" s="1"/>
      <c r="F190" s="1"/>
      <c r="G190" s="1"/>
    </row>
    <row r="191" spans="1:7" ht="15.75" customHeight="1" x14ac:dyDescent="0.25">
      <c r="A191" s="1"/>
      <c r="B191" s="1"/>
      <c r="C191" s="1"/>
      <c r="D191" s="1"/>
      <c r="E191" s="1"/>
      <c r="F191" s="1"/>
      <c r="G191" s="1"/>
    </row>
    <row r="192" spans="1:7" ht="15.75" customHeight="1" x14ac:dyDescent="0.25">
      <c r="A192" s="1"/>
      <c r="B192" s="1"/>
      <c r="C192" s="1"/>
      <c r="D192" s="1"/>
      <c r="E192" s="1"/>
      <c r="F192" s="1"/>
      <c r="G192" s="1"/>
    </row>
    <row r="193" spans="1:7" ht="15.75" customHeight="1" x14ac:dyDescent="0.25">
      <c r="A193" s="1"/>
      <c r="B193" s="1"/>
      <c r="C193" s="1"/>
      <c r="D193" s="1"/>
      <c r="E193" s="1"/>
      <c r="F193" s="1"/>
      <c r="G193" s="1"/>
    </row>
    <row r="194" spans="1:7" ht="15.75" customHeight="1" x14ac:dyDescent="0.25">
      <c r="A194" s="1"/>
      <c r="B194" s="1"/>
      <c r="C194" s="1"/>
      <c r="D194" s="1"/>
      <c r="E194" s="1"/>
      <c r="F194" s="1"/>
      <c r="G194" s="1"/>
    </row>
    <row r="195" spans="1:7" ht="15.75" customHeight="1" x14ac:dyDescent="0.25">
      <c r="A195" s="1"/>
      <c r="B195" s="1"/>
      <c r="C195" s="1"/>
      <c r="D195" s="1"/>
      <c r="E195" s="1"/>
      <c r="F195" s="1"/>
      <c r="G195" s="1"/>
    </row>
    <row r="196" spans="1:7" ht="15.75" customHeight="1" x14ac:dyDescent="0.25">
      <c r="A196" s="1"/>
      <c r="B196" s="1"/>
      <c r="C196" s="1"/>
      <c r="D196" s="1"/>
      <c r="E196" s="1"/>
      <c r="F196" s="1"/>
      <c r="G196" s="1"/>
    </row>
    <row r="197" spans="1:7" ht="15.75" customHeight="1" x14ac:dyDescent="0.25">
      <c r="A197" s="1"/>
      <c r="B197" s="1"/>
      <c r="C197" s="1"/>
      <c r="D197" s="1"/>
      <c r="E197" s="1"/>
      <c r="F197" s="1"/>
      <c r="G197" s="1"/>
    </row>
    <row r="198" spans="1:7" ht="15.75" customHeight="1" x14ac:dyDescent="0.25">
      <c r="A198" s="1"/>
      <c r="B198" s="1"/>
      <c r="C198" s="1"/>
      <c r="D198" s="1"/>
      <c r="E198" s="1"/>
      <c r="F198" s="1"/>
      <c r="G198" s="1"/>
    </row>
    <row r="199" spans="1:7" ht="15.75" customHeight="1" x14ac:dyDescent="0.25">
      <c r="A199" s="1"/>
      <c r="B199" s="1"/>
      <c r="C199" s="1"/>
      <c r="D199" s="1"/>
      <c r="E199" s="1"/>
      <c r="F199" s="1"/>
      <c r="G199" s="1"/>
    </row>
    <row r="200" spans="1:7" ht="15.75" customHeight="1" x14ac:dyDescent="0.25">
      <c r="A200" s="1"/>
      <c r="B200" s="1"/>
      <c r="C200" s="1"/>
      <c r="D200" s="1"/>
      <c r="E200" s="1"/>
      <c r="F200" s="1"/>
      <c r="G200" s="1"/>
    </row>
    <row r="201" spans="1:7" ht="15.75" customHeight="1" x14ac:dyDescent="0.25">
      <c r="A201" s="1"/>
      <c r="B201" s="1"/>
      <c r="C201" s="1"/>
      <c r="D201" s="1"/>
      <c r="E201" s="1"/>
      <c r="F201" s="1"/>
      <c r="G201" s="1"/>
    </row>
    <row r="202" spans="1:7" ht="15.75" customHeight="1" x14ac:dyDescent="0.25">
      <c r="A202" s="1"/>
      <c r="B202" s="1"/>
      <c r="C202" s="1"/>
      <c r="D202" s="1"/>
      <c r="E202" s="1"/>
      <c r="F202" s="1"/>
      <c r="G202" s="1"/>
    </row>
    <row r="203" spans="1:7" ht="15.75" customHeight="1" x14ac:dyDescent="0.25">
      <c r="A203" s="1"/>
      <c r="B203" s="1"/>
      <c r="C203" s="1"/>
      <c r="D203" s="1"/>
      <c r="E203" s="1"/>
      <c r="F203" s="1"/>
      <c r="G203" s="1"/>
    </row>
    <row r="204" spans="1:7" ht="15.75" customHeight="1" x14ac:dyDescent="0.25">
      <c r="A204" s="1"/>
      <c r="B204" s="1"/>
      <c r="C204" s="1"/>
      <c r="D204" s="1"/>
      <c r="E204" s="1"/>
      <c r="F204" s="1"/>
      <c r="G204" s="1"/>
    </row>
    <row r="205" spans="1:7" ht="15.75" customHeight="1" x14ac:dyDescent="0.25">
      <c r="A205" s="1"/>
      <c r="B205" s="1"/>
      <c r="C205" s="1"/>
      <c r="D205" s="1"/>
      <c r="E205" s="1"/>
      <c r="F205" s="1"/>
      <c r="G205" s="1"/>
    </row>
    <row r="206" spans="1:7" ht="15.75" customHeight="1" x14ac:dyDescent="0.25">
      <c r="A206" s="1"/>
      <c r="B206" s="1"/>
      <c r="C206" s="1"/>
      <c r="D206" s="1"/>
      <c r="E206" s="1"/>
      <c r="F206" s="1"/>
      <c r="G206" s="1"/>
    </row>
    <row r="207" spans="1:7" ht="15.75" customHeight="1" x14ac:dyDescent="0.25">
      <c r="A207" s="1"/>
      <c r="B207" s="1"/>
      <c r="C207" s="1"/>
      <c r="D207" s="1"/>
      <c r="E207" s="1"/>
      <c r="F207" s="1"/>
      <c r="G207" s="1"/>
    </row>
    <row r="208" spans="1:7" ht="15.75" customHeight="1" x14ac:dyDescent="0.25">
      <c r="A208" s="1"/>
      <c r="B208" s="1"/>
      <c r="C208" s="1"/>
      <c r="D208" s="1"/>
      <c r="E208" s="1"/>
      <c r="F208" s="1"/>
      <c r="G208" s="1"/>
    </row>
    <row r="209" spans="1:7" ht="15.75" customHeight="1" x14ac:dyDescent="0.25">
      <c r="A209" s="1"/>
      <c r="B209" s="1"/>
      <c r="C209" s="1"/>
      <c r="D209" s="1"/>
      <c r="E209" s="1"/>
      <c r="F209" s="1"/>
      <c r="G209" s="1"/>
    </row>
    <row r="210" spans="1:7" ht="15.75" customHeight="1" x14ac:dyDescent="0.25">
      <c r="A210" s="1"/>
      <c r="B210" s="1"/>
      <c r="C210" s="1"/>
      <c r="D210" s="1"/>
      <c r="E210" s="1"/>
      <c r="F210" s="1"/>
      <c r="G210" s="1"/>
    </row>
    <row r="211" spans="1:7" ht="15.75" customHeight="1" x14ac:dyDescent="0.25">
      <c r="A211" s="1"/>
      <c r="B211" s="1"/>
      <c r="C211" s="1"/>
      <c r="D211" s="1"/>
      <c r="E211" s="1"/>
      <c r="F211" s="1"/>
      <c r="G211" s="1"/>
    </row>
    <row r="212" spans="1:7" ht="15.75" customHeight="1" x14ac:dyDescent="0.25">
      <c r="A212" s="1"/>
      <c r="B212" s="1"/>
      <c r="C212" s="1"/>
      <c r="D212" s="1"/>
      <c r="E212" s="1"/>
      <c r="F212" s="1"/>
      <c r="G212" s="1"/>
    </row>
    <row r="213" spans="1:7" ht="15.75" customHeight="1" x14ac:dyDescent="0.25">
      <c r="A213" s="1"/>
      <c r="B213" s="1"/>
      <c r="C213" s="1"/>
      <c r="D213" s="1"/>
      <c r="E213" s="1"/>
      <c r="F213" s="1"/>
      <c r="G213" s="1"/>
    </row>
    <row r="214" spans="1:7" ht="15.75" customHeight="1" x14ac:dyDescent="0.25">
      <c r="A214" s="1"/>
      <c r="B214" s="1"/>
      <c r="C214" s="1"/>
      <c r="D214" s="1"/>
      <c r="E214" s="1"/>
      <c r="F214" s="1"/>
      <c r="G214" s="1"/>
    </row>
    <row r="215" spans="1:7" ht="15.75" customHeight="1" x14ac:dyDescent="0.25">
      <c r="A215" s="1"/>
      <c r="B215" s="1"/>
      <c r="C215" s="1"/>
      <c r="D215" s="1"/>
      <c r="E215" s="1"/>
      <c r="F215" s="1"/>
      <c r="G215" s="1"/>
    </row>
    <row r="216" spans="1:7" ht="15.75" customHeight="1" x14ac:dyDescent="0.25">
      <c r="A216" s="1"/>
      <c r="B216" s="1"/>
      <c r="C216" s="1"/>
      <c r="D216" s="1"/>
      <c r="E216" s="1"/>
      <c r="F216" s="1"/>
      <c r="G216" s="1"/>
    </row>
    <row r="217" spans="1:7" ht="15.75" customHeight="1" x14ac:dyDescent="0.25"/>
    <row r="218" spans="1:7" ht="15.75" customHeight="1" x14ac:dyDescent="0.25"/>
    <row r="219" spans="1:7" ht="15.75" customHeight="1" x14ac:dyDescent="0.25"/>
    <row r="220" spans="1:7" ht="15.75" customHeight="1" x14ac:dyDescent="0.25"/>
    <row r="221" spans="1:7" ht="15.75" customHeight="1" x14ac:dyDescent="0.25"/>
    <row r="222" spans="1:7" ht="15.75" customHeight="1" x14ac:dyDescent="0.25"/>
    <row r="223" spans="1:7" ht="15.75" customHeight="1" x14ac:dyDescent="0.25"/>
    <row r="224" spans="1: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16C83-8299-4A5B-9D88-65A5A7AD61E8}">
  <dimension ref="A1:C1000"/>
  <sheetViews>
    <sheetView workbookViewId="0">
      <selection activeCell="C7" sqref="C7"/>
    </sheetView>
  </sheetViews>
  <sheetFormatPr baseColWidth="10" defaultColWidth="14.42578125" defaultRowHeight="15" customHeight="1" x14ac:dyDescent="0.25"/>
  <cols>
    <col min="1" max="1" width="22.5703125" bestFit="1" customWidth="1"/>
    <col min="2" max="2" width="15.85546875" customWidth="1"/>
    <col min="3" max="3" width="21" customWidth="1"/>
    <col min="4" max="20" width="15.140625" customWidth="1"/>
  </cols>
  <sheetData>
    <row r="1" spans="1:3" ht="18.75" customHeight="1" x14ac:dyDescent="0.3">
      <c r="A1" s="92" t="s">
        <v>24</v>
      </c>
      <c r="B1" s="77"/>
      <c r="C1" s="77"/>
    </row>
    <row r="2" spans="1:3" ht="15.75" customHeight="1" thickBot="1" x14ac:dyDescent="0.3">
      <c r="A2" s="1"/>
      <c r="B2" s="1"/>
      <c r="C2" s="1"/>
    </row>
    <row r="3" spans="1:3" ht="17.25" customHeight="1" thickBot="1" x14ac:dyDescent="0.3">
      <c r="A3" s="1" t="s">
        <v>26</v>
      </c>
      <c r="B3" s="1"/>
      <c r="C3" s="31" t="s">
        <v>241</v>
      </c>
    </row>
    <row r="4" spans="1:3" x14ac:dyDescent="0.25">
      <c r="A4" s="1"/>
      <c r="B4" s="1"/>
      <c r="C4" s="1"/>
    </row>
    <row r="5" spans="1:3" x14ac:dyDescent="0.25">
      <c r="A5" s="1" t="s">
        <v>32</v>
      </c>
      <c r="B5" s="1"/>
      <c r="C5" s="33">
        <f>(VLOOKUP('Ejercicio 5'!C3,'Ejercicio 4'!A6:F10,6,FALSE))*(1-('Ejercicios 1 - 2'!F12+'Ejercicios 1 - 2'!N12-'Ejercicios 1 - 2'!N12*'Ejercicios 1 - 2'!F12)/100)</f>
        <v>53509.500000000007</v>
      </c>
    </row>
    <row r="6" spans="1:3" x14ac:dyDescent="0.25">
      <c r="A6" s="1"/>
      <c r="B6" s="1"/>
      <c r="C6" s="1"/>
    </row>
    <row r="7" spans="1:3" x14ac:dyDescent="0.25">
      <c r="A7" s="1" t="s">
        <v>35</v>
      </c>
      <c r="B7" s="1"/>
      <c r="C7" s="1">
        <f>C5/(10.5*30*8)</f>
        <v>21.233928571428574</v>
      </c>
    </row>
    <row r="8" spans="1:3" x14ac:dyDescent="0.25">
      <c r="A8" s="1"/>
      <c r="B8" s="1"/>
      <c r="C8" s="1"/>
    </row>
    <row r="9" spans="1:3" x14ac:dyDescent="0.25">
      <c r="A9" s="1"/>
      <c r="B9" s="1"/>
      <c r="C9" s="1"/>
    </row>
    <row r="10" spans="1:3" x14ac:dyDescent="0.25">
      <c r="A10" s="1"/>
      <c r="B10" s="1"/>
      <c r="C10" s="1"/>
    </row>
    <row r="11" spans="1:3" x14ac:dyDescent="0.25">
      <c r="A11" s="1"/>
      <c r="B11" s="1"/>
      <c r="C11" s="1"/>
    </row>
    <row r="12" spans="1:3" x14ac:dyDescent="0.25">
      <c r="A12" s="1"/>
      <c r="B12" s="1"/>
      <c r="C12" s="1"/>
    </row>
    <row r="13" spans="1:3" x14ac:dyDescent="0.25">
      <c r="A13" s="1"/>
      <c r="B13" s="1"/>
      <c r="C13" s="1"/>
    </row>
    <row r="14" spans="1:3" x14ac:dyDescent="0.25">
      <c r="A14" s="1"/>
      <c r="B14" s="1"/>
      <c r="C14" s="1"/>
    </row>
    <row r="15" spans="1:3" x14ac:dyDescent="0.25">
      <c r="A15" s="1"/>
      <c r="B15" s="1"/>
      <c r="C15" s="1"/>
    </row>
    <row r="16" spans="1:3" x14ac:dyDescent="0.25">
      <c r="A16" s="1"/>
      <c r="B16" s="1"/>
      <c r="C16" s="1"/>
    </row>
    <row r="17" spans="1:3" x14ac:dyDescent="0.25">
      <c r="A17" s="1"/>
      <c r="B17" s="1"/>
      <c r="C17" s="1"/>
    </row>
    <row r="18" spans="1:3" x14ac:dyDescent="0.25">
      <c r="A18" s="1"/>
      <c r="B18" s="1"/>
      <c r="C18" s="1"/>
    </row>
    <row r="19" spans="1:3" x14ac:dyDescent="0.25">
      <c r="A19" s="1"/>
      <c r="B19" s="1"/>
      <c r="C19" s="1"/>
    </row>
    <row r="20" spans="1:3" x14ac:dyDescent="0.25">
      <c r="A20" s="1"/>
      <c r="B20" s="1"/>
      <c r="C20" s="1"/>
    </row>
    <row r="21" spans="1:3" ht="15.75" customHeight="1" x14ac:dyDescent="0.25">
      <c r="A21" s="1"/>
      <c r="B21" s="1"/>
      <c r="C21" s="1"/>
    </row>
    <row r="22" spans="1:3" ht="15.75" customHeight="1" x14ac:dyDescent="0.25">
      <c r="A22" s="1"/>
      <c r="B22" s="1"/>
      <c r="C22" s="1"/>
    </row>
    <row r="23" spans="1:3" ht="15.75" customHeight="1" x14ac:dyDescent="0.25">
      <c r="A23" s="1"/>
      <c r="B23" s="1"/>
      <c r="C23" s="1"/>
    </row>
    <row r="24" spans="1:3" ht="15.75" customHeight="1" x14ac:dyDescent="0.25">
      <c r="A24" s="1"/>
      <c r="B24" s="1"/>
      <c r="C24" s="1"/>
    </row>
    <row r="25" spans="1:3" ht="15.75" customHeight="1" x14ac:dyDescent="0.25">
      <c r="A25" s="1"/>
      <c r="B25" s="1"/>
      <c r="C25" s="1"/>
    </row>
    <row r="26" spans="1:3" ht="15.75" customHeight="1" x14ac:dyDescent="0.25">
      <c r="A26" s="1"/>
      <c r="B26" s="1"/>
      <c r="C26" s="1"/>
    </row>
    <row r="27" spans="1:3" ht="15.75" customHeight="1" x14ac:dyDescent="0.25">
      <c r="A27" s="1"/>
      <c r="B27" s="1"/>
      <c r="C27" s="1"/>
    </row>
    <row r="28" spans="1:3" ht="15.75" customHeight="1" x14ac:dyDescent="0.25">
      <c r="A28" s="1"/>
      <c r="B28" s="1"/>
      <c r="C28" s="1"/>
    </row>
    <row r="29" spans="1:3" ht="15.75" customHeight="1" x14ac:dyDescent="0.25">
      <c r="A29" s="1"/>
      <c r="B29" s="1"/>
      <c r="C29" s="1"/>
    </row>
    <row r="30" spans="1:3" ht="15.75" customHeight="1" x14ac:dyDescent="0.25">
      <c r="A30" s="1"/>
      <c r="B30" s="1"/>
      <c r="C30" s="1"/>
    </row>
    <row r="31" spans="1:3" ht="15.75" customHeight="1" x14ac:dyDescent="0.25">
      <c r="A31" s="1"/>
      <c r="B31" s="1"/>
      <c r="C31" s="1"/>
    </row>
    <row r="32" spans="1:3" ht="15.75" customHeight="1" x14ac:dyDescent="0.25">
      <c r="A32" s="1"/>
      <c r="B32" s="1"/>
      <c r="C32" s="1"/>
    </row>
    <row r="33" spans="1:3" ht="15.75" customHeight="1" x14ac:dyDescent="0.25">
      <c r="A33" s="1"/>
      <c r="B33" s="1"/>
      <c r="C33" s="1"/>
    </row>
    <row r="34" spans="1:3" ht="15.75" customHeight="1" x14ac:dyDescent="0.25">
      <c r="A34" s="1"/>
      <c r="B34" s="1"/>
      <c r="C34" s="1"/>
    </row>
    <row r="35" spans="1:3" ht="15.75" customHeight="1" x14ac:dyDescent="0.25">
      <c r="A35" s="1"/>
      <c r="B35" s="1"/>
      <c r="C35" s="1"/>
    </row>
    <row r="36" spans="1:3" ht="15.75" customHeight="1" x14ac:dyDescent="0.25">
      <c r="A36" s="1"/>
      <c r="B36" s="1"/>
      <c r="C36" s="1"/>
    </row>
    <row r="37" spans="1:3" ht="15.75" customHeight="1" x14ac:dyDescent="0.25">
      <c r="A37" s="1"/>
      <c r="B37" s="1"/>
      <c r="C37" s="1"/>
    </row>
    <row r="38" spans="1:3" ht="15.75" customHeight="1" x14ac:dyDescent="0.25">
      <c r="A38" s="1"/>
      <c r="B38" s="1"/>
      <c r="C38" s="1"/>
    </row>
    <row r="39" spans="1:3" ht="15.75" customHeight="1" x14ac:dyDescent="0.25">
      <c r="A39" s="1"/>
      <c r="B39" s="1"/>
      <c r="C39" s="1"/>
    </row>
    <row r="40" spans="1:3" ht="15.75" customHeight="1" x14ac:dyDescent="0.25">
      <c r="A40" s="1"/>
      <c r="B40" s="1"/>
      <c r="C40" s="1"/>
    </row>
    <row r="41" spans="1:3" ht="15.75" customHeight="1" x14ac:dyDescent="0.25">
      <c r="A41" s="1"/>
      <c r="B41" s="1"/>
      <c r="C41" s="1"/>
    </row>
    <row r="42" spans="1:3" ht="15.75" customHeight="1" x14ac:dyDescent="0.25">
      <c r="A42" s="1"/>
      <c r="B42" s="1"/>
      <c r="C42" s="1"/>
    </row>
    <row r="43" spans="1:3" ht="15.75" customHeight="1" x14ac:dyDescent="0.25">
      <c r="A43" s="1"/>
      <c r="B43" s="1"/>
      <c r="C43" s="1"/>
    </row>
    <row r="44" spans="1:3" ht="15.75" customHeight="1" x14ac:dyDescent="0.25">
      <c r="A44" s="1"/>
      <c r="B44" s="1"/>
      <c r="C44" s="1"/>
    </row>
    <row r="45" spans="1:3" ht="15.75" customHeight="1" x14ac:dyDescent="0.25">
      <c r="A45" s="1"/>
      <c r="B45" s="1"/>
      <c r="C45" s="1"/>
    </row>
    <row r="46" spans="1:3" ht="15.75" customHeight="1" x14ac:dyDescent="0.25">
      <c r="A46" s="1"/>
      <c r="B46" s="1"/>
      <c r="C46" s="1"/>
    </row>
    <row r="47" spans="1:3" ht="15.75" customHeight="1" x14ac:dyDescent="0.25">
      <c r="A47" s="1"/>
      <c r="B47" s="1"/>
      <c r="C47" s="1"/>
    </row>
    <row r="48" spans="1:3" ht="15.75" customHeight="1" x14ac:dyDescent="0.25">
      <c r="A48" s="1"/>
      <c r="B48" s="1"/>
      <c r="C48" s="1"/>
    </row>
    <row r="49" spans="1:3" ht="15.75" customHeight="1" x14ac:dyDescent="0.25">
      <c r="A49" s="1"/>
      <c r="B49" s="1"/>
      <c r="C49" s="1"/>
    </row>
    <row r="50" spans="1:3" ht="15.75" customHeight="1" x14ac:dyDescent="0.25">
      <c r="A50" s="1"/>
      <c r="B50" s="1"/>
      <c r="C50" s="1"/>
    </row>
    <row r="51" spans="1:3" ht="15.75" customHeight="1" x14ac:dyDescent="0.25">
      <c r="A51" s="1"/>
      <c r="B51" s="1"/>
      <c r="C51" s="1"/>
    </row>
    <row r="52" spans="1:3" ht="15.75" customHeight="1" x14ac:dyDescent="0.25">
      <c r="A52" s="1"/>
      <c r="B52" s="1"/>
      <c r="C52" s="1"/>
    </row>
    <row r="53" spans="1:3" ht="15.75" customHeight="1" x14ac:dyDescent="0.25">
      <c r="A53" s="1"/>
      <c r="B53" s="1"/>
      <c r="C53" s="1"/>
    </row>
    <row r="54" spans="1:3" ht="15.75" customHeight="1" x14ac:dyDescent="0.25">
      <c r="A54" s="1"/>
      <c r="B54" s="1"/>
      <c r="C54" s="1"/>
    </row>
    <row r="55" spans="1:3" ht="15.75" customHeight="1" x14ac:dyDescent="0.25">
      <c r="A55" s="1"/>
      <c r="B55" s="1"/>
      <c r="C55" s="1"/>
    </row>
    <row r="56" spans="1:3" ht="15.75" customHeight="1" x14ac:dyDescent="0.25">
      <c r="A56" s="1"/>
      <c r="B56" s="1"/>
      <c r="C56" s="1"/>
    </row>
    <row r="57" spans="1:3" ht="15.75" customHeight="1" x14ac:dyDescent="0.25">
      <c r="A57" s="1"/>
      <c r="B57" s="1"/>
      <c r="C57" s="1"/>
    </row>
    <row r="58" spans="1:3" ht="15.75" customHeight="1" x14ac:dyDescent="0.25">
      <c r="A58" s="1"/>
      <c r="B58" s="1"/>
      <c r="C58" s="1"/>
    </row>
    <row r="59" spans="1:3" ht="15.75" customHeight="1" x14ac:dyDescent="0.25">
      <c r="A59" s="1"/>
      <c r="B59" s="1"/>
      <c r="C59" s="1"/>
    </row>
    <row r="60" spans="1:3" ht="15.75" customHeight="1" x14ac:dyDescent="0.25">
      <c r="A60" s="1"/>
      <c r="B60" s="1"/>
      <c r="C60" s="1"/>
    </row>
    <row r="61" spans="1:3" ht="15.75" customHeight="1" x14ac:dyDescent="0.25">
      <c r="A61" s="1"/>
      <c r="B61" s="1"/>
      <c r="C61" s="1"/>
    </row>
    <row r="62" spans="1:3" ht="15.75" customHeight="1" x14ac:dyDescent="0.25">
      <c r="A62" s="1"/>
      <c r="B62" s="1"/>
      <c r="C62" s="1"/>
    </row>
    <row r="63" spans="1:3" ht="15.75" customHeight="1" x14ac:dyDescent="0.25">
      <c r="A63" s="1"/>
      <c r="B63" s="1"/>
      <c r="C63" s="1"/>
    </row>
    <row r="64" spans="1:3" ht="15.75" customHeight="1" x14ac:dyDescent="0.25">
      <c r="A64" s="1"/>
      <c r="B64" s="1"/>
      <c r="C64" s="1"/>
    </row>
    <row r="65" spans="1:3" ht="15.75" customHeight="1" x14ac:dyDescent="0.25">
      <c r="A65" s="1"/>
      <c r="B65" s="1"/>
      <c r="C65" s="1"/>
    </row>
    <row r="66" spans="1:3" ht="15.75" customHeight="1" x14ac:dyDescent="0.25">
      <c r="A66" s="1"/>
      <c r="B66" s="1"/>
      <c r="C66" s="1"/>
    </row>
    <row r="67" spans="1:3" ht="15.75" customHeight="1" x14ac:dyDescent="0.25">
      <c r="A67" s="1"/>
      <c r="B67" s="1"/>
      <c r="C67" s="1"/>
    </row>
    <row r="68" spans="1:3" ht="15.75" customHeight="1" x14ac:dyDescent="0.25">
      <c r="A68" s="1"/>
      <c r="B68" s="1"/>
      <c r="C68" s="1"/>
    </row>
    <row r="69" spans="1:3" ht="15.75" customHeight="1" x14ac:dyDescent="0.25">
      <c r="A69" s="1"/>
      <c r="B69" s="1"/>
      <c r="C69" s="1"/>
    </row>
    <row r="70" spans="1:3" ht="15.75" customHeight="1" x14ac:dyDescent="0.25">
      <c r="A70" s="1"/>
      <c r="B70" s="1"/>
      <c r="C70" s="1"/>
    </row>
    <row r="71" spans="1:3" ht="15.75" customHeight="1" x14ac:dyDescent="0.25">
      <c r="A71" s="1"/>
      <c r="B71" s="1"/>
      <c r="C71" s="1"/>
    </row>
    <row r="72" spans="1:3" ht="15.75" customHeight="1" x14ac:dyDescent="0.25">
      <c r="A72" s="1"/>
      <c r="B72" s="1"/>
      <c r="C72" s="1"/>
    </row>
    <row r="73" spans="1:3" ht="15.75" customHeight="1" x14ac:dyDescent="0.25">
      <c r="A73" s="1"/>
      <c r="B73" s="1"/>
      <c r="C73" s="1"/>
    </row>
    <row r="74" spans="1:3" ht="15.75" customHeight="1" x14ac:dyDescent="0.25">
      <c r="A74" s="1"/>
      <c r="B74" s="1"/>
      <c r="C74" s="1"/>
    </row>
    <row r="75" spans="1:3" ht="15.75" customHeight="1" x14ac:dyDescent="0.25">
      <c r="A75" s="1"/>
      <c r="B75" s="1"/>
      <c r="C75" s="1"/>
    </row>
    <row r="76" spans="1:3" ht="15.75" customHeight="1" x14ac:dyDescent="0.25">
      <c r="A76" s="1"/>
      <c r="B76" s="1"/>
      <c r="C76" s="1"/>
    </row>
    <row r="77" spans="1:3" ht="15.75" customHeight="1" x14ac:dyDescent="0.25">
      <c r="A77" s="1"/>
      <c r="B77" s="1"/>
      <c r="C77" s="1"/>
    </row>
    <row r="78" spans="1:3" ht="15.75" customHeight="1" x14ac:dyDescent="0.25">
      <c r="A78" s="1"/>
      <c r="B78" s="1"/>
      <c r="C78" s="1"/>
    </row>
    <row r="79" spans="1:3" ht="15.75" customHeight="1" x14ac:dyDescent="0.25">
      <c r="A79" s="1"/>
      <c r="B79" s="1"/>
      <c r="C79" s="1"/>
    </row>
    <row r="80" spans="1:3" ht="15.75" customHeight="1" x14ac:dyDescent="0.25">
      <c r="A80" s="1"/>
      <c r="B80" s="1"/>
      <c r="C80" s="1"/>
    </row>
    <row r="81" spans="1:3" ht="15.75" customHeight="1" x14ac:dyDescent="0.25">
      <c r="A81" s="1"/>
      <c r="B81" s="1"/>
      <c r="C81" s="1"/>
    </row>
    <row r="82" spans="1:3" ht="15.75" customHeight="1" x14ac:dyDescent="0.25">
      <c r="A82" s="1"/>
      <c r="B82" s="1"/>
      <c r="C82" s="1"/>
    </row>
    <row r="83" spans="1:3" ht="15.75" customHeight="1" x14ac:dyDescent="0.25">
      <c r="A83" s="1"/>
      <c r="B83" s="1"/>
      <c r="C83" s="1"/>
    </row>
    <row r="84" spans="1:3" ht="15.75" customHeight="1" x14ac:dyDescent="0.25">
      <c r="A84" s="1"/>
      <c r="B84" s="1"/>
      <c r="C84" s="1"/>
    </row>
    <row r="85" spans="1:3" ht="15.75" customHeight="1" x14ac:dyDescent="0.25">
      <c r="A85" s="1"/>
      <c r="B85" s="1"/>
      <c r="C85" s="1"/>
    </row>
    <row r="86" spans="1:3" ht="15.75" customHeight="1" x14ac:dyDescent="0.25">
      <c r="A86" s="1"/>
      <c r="B86" s="1"/>
      <c r="C86" s="1"/>
    </row>
    <row r="87" spans="1:3" ht="15.75" customHeight="1" x14ac:dyDescent="0.25">
      <c r="A87" s="1"/>
      <c r="B87" s="1"/>
      <c r="C87" s="1"/>
    </row>
    <row r="88" spans="1:3" ht="15.75" customHeight="1" x14ac:dyDescent="0.25">
      <c r="A88" s="1"/>
      <c r="B88" s="1"/>
      <c r="C88" s="1"/>
    </row>
    <row r="89" spans="1:3" ht="15.75" customHeight="1" x14ac:dyDescent="0.25">
      <c r="A89" s="1"/>
      <c r="B89" s="1"/>
      <c r="C89" s="1"/>
    </row>
    <row r="90" spans="1:3" ht="15.75" customHeight="1" x14ac:dyDescent="0.25">
      <c r="A90" s="1"/>
      <c r="B90" s="1"/>
      <c r="C90" s="1"/>
    </row>
    <row r="91" spans="1:3" ht="15.75" customHeight="1" x14ac:dyDescent="0.25">
      <c r="A91" s="1"/>
      <c r="B91" s="1"/>
      <c r="C91" s="1"/>
    </row>
    <row r="92" spans="1:3" ht="15.75" customHeight="1" x14ac:dyDescent="0.25">
      <c r="A92" s="1"/>
      <c r="B92" s="1"/>
      <c r="C92" s="1"/>
    </row>
    <row r="93" spans="1:3" ht="15.75" customHeight="1" x14ac:dyDescent="0.25">
      <c r="A93" s="1"/>
      <c r="B93" s="1"/>
      <c r="C93" s="1"/>
    </row>
    <row r="94" spans="1:3" ht="15.75" customHeight="1" x14ac:dyDescent="0.25">
      <c r="A94" s="1"/>
      <c r="B94" s="1"/>
      <c r="C94" s="1"/>
    </row>
    <row r="95" spans="1:3" ht="15.75" customHeight="1" x14ac:dyDescent="0.25">
      <c r="A95" s="1"/>
      <c r="B95" s="1"/>
      <c r="C95" s="1"/>
    </row>
    <row r="96" spans="1:3" ht="15.75" customHeight="1" x14ac:dyDescent="0.25">
      <c r="A96" s="1"/>
      <c r="B96" s="1"/>
      <c r="C96" s="1"/>
    </row>
    <row r="97" spans="1:3" ht="15.75" customHeight="1" x14ac:dyDescent="0.25">
      <c r="A97" s="1"/>
      <c r="B97" s="1"/>
      <c r="C97" s="1"/>
    </row>
    <row r="98" spans="1:3" ht="15.75" customHeight="1" x14ac:dyDescent="0.25">
      <c r="A98" s="1"/>
      <c r="B98" s="1"/>
      <c r="C98" s="1"/>
    </row>
    <row r="99" spans="1:3" ht="15.75" customHeight="1" x14ac:dyDescent="0.25">
      <c r="A99" s="1"/>
      <c r="B99" s="1"/>
      <c r="C99" s="1"/>
    </row>
    <row r="100" spans="1:3" ht="15.75" customHeight="1" x14ac:dyDescent="0.25">
      <c r="A100" s="1"/>
      <c r="B100" s="1"/>
      <c r="C100" s="1"/>
    </row>
    <row r="101" spans="1:3" ht="15.75" customHeight="1" x14ac:dyDescent="0.25">
      <c r="A101" s="1"/>
      <c r="B101" s="1"/>
      <c r="C101" s="1"/>
    </row>
    <row r="102" spans="1:3" ht="15.75" customHeight="1" x14ac:dyDescent="0.25">
      <c r="A102" s="1"/>
      <c r="B102" s="1"/>
      <c r="C102" s="1"/>
    </row>
    <row r="103" spans="1:3" ht="15.75" customHeight="1" x14ac:dyDescent="0.25">
      <c r="A103" s="1"/>
      <c r="B103" s="1"/>
      <c r="C103" s="1"/>
    </row>
    <row r="104" spans="1:3" ht="15.75" customHeight="1" x14ac:dyDescent="0.25">
      <c r="A104" s="1"/>
      <c r="B104" s="1"/>
      <c r="C104" s="1"/>
    </row>
    <row r="105" spans="1:3" ht="15.75" customHeight="1" x14ac:dyDescent="0.25">
      <c r="A105" s="1"/>
      <c r="B105" s="1"/>
      <c r="C105" s="1"/>
    </row>
    <row r="106" spans="1:3" ht="15.75" customHeight="1" x14ac:dyDescent="0.25">
      <c r="A106" s="1"/>
      <c r="B106" s="1"/>
      <c r="C106" s="1"/>
    </row>
    <row r="107" spans="1:3" ht="15.75" customHeight="1" x14ac:dyDescent="0.25">
      <c r="A107" s="1"/>
      <c r="B107" s="1"/>
      <c r="C107" s="1"/>
    </row>
    <row r="108" spans="1:3" ht="15.75" customHeight="1" x14ac:dyDescent="0.25">
      <c r="A108" s="1"/>
      <c r="B108" s="1"/>
      <c r="C108" s="1"/>
    </row>
    <row r="109" spans="1:3" ht="15.75" customHeight="1" x14ac:dyDescent="0.25">
      <c r="A109" s="1"/>
      <c r="B109" s="1"/>
      <c r="C109" s="1"/>
    </row>
    <row r="110" spans="1:3" ht="15.75" customHeight="1" x14ac:dyDescent="0.25">
      <c r="A110" s="1"/>
      <c r="B110" s="1"/>
      <c r="C110" s="1"/>
    </row>
    <row r="111" spans="1:3" ht="15.75" customHeight="1" x14ac:dyDescent="0.25">
      <c r="A111" s="1"/>
      <c r="B111" s="1"/>
      <c r="C111" s="1"/>
    </row>
    <row r="112" spans="1:3" ht="15.75" customHeight="1" x14ac:dyDescent="0.25">
      <c r="A112" s="1"/>
      <c r="B112" s="1"/>
      <c r="C112" s="1"/>
    </row>
    <row r="113" spans="1:3" ht="15.75" customHeight="1" x14ac:dyDescent="0.25">
      <c r="A113" s="1"/>
      <c r="B113" s="1"/>
      <c r="C113" s="1"/>
    </row>
    <row r="114" spans="1:3" ht="15.75" customHeight="1" x14ac:dyDescent="0.25">
      <c r="A114" s="1"/>
      <c r="B114" s="1"/>
      <c r="C114" s="1"/>
    </row>
    <row r="115" spans="1:3" ht="15.75" customHeight="1" x14ac:dyDescent="0.25">
      <c r="A115" s="1"/>
      <c r="B115" s="1"/>
      <c r="C115" s="1"/>
    </row>
    <row r="116" spans="1:3" ht="15.75" customHeight="1" x14ac:dyDescent="0.25">
      <c r="A116" s="1"/>
      <c r="B116" s="1"/>
      <c r="C116" s="1"/>
    </row>
    <row r="117" spans="1:3" ht="15.75" customHeight="1" x14ac:dyDescent="0.25">
      <c r="A117" s="1"/>
      <c r="B117" s="1"/>
      <c r="C117" s="1"/>
    </row>
    <row r="118" spans="1:3" ht="15.75" customHeight="1" x14ac:dyDescent="0.25">
      <c r="A118" s="1"/>
      <c r="B118" s="1"/>
      <c r="C118" s="1"/>
    </row>
    <row r="119" spans="1:3" ht="15.75" customHeight="1" x14ac:dyDescent="0.25">
      <c r="A119" s="1"/>
      <c r="B119" s="1"/>
      <c r="C119" s="1"/>
    </row>
    <row r="120" spans="1:3" ht="15.75" customHeight="1" x14ac:dyDescent="0.25">
      <c r="A120" s="1"/>
      <c r="B120" s="1"/>
      <c r="C120" s="1"/>
    </row>
    <row r="121" spans="1:3" ht="15.75" customHeight="1" x14ac:dyDescent="0.25">
      <c r="A121" s="1"/>
      <c r="B121" s="1"/>
      <c r="C121" s="1"/>
    </row>
    <row r="122" spans="1:3" ht="15.75" customHeight="1" x14ac:dyDescent="0.25">
      <c r="A122" s="1"/>
      <c r="B122" s="1"/>
      <c r="C122" s="1"/>
    </row>
    <row r="123" spans="1:3" ht="15.75" customHeight="1" x14ac:dyDescent="0.25">
      <c r="A123" s="1"/>
      <c r="B123" s="1"/>
      <c r="C123" s="1"/>
    </row>
    <row r="124" spans="1:3" ht="15.75" customHeight="1" x14ac:dyDescent="0.25">
      <c r="A124" s="1"/>
      <c r="B124" s="1"/>
      <c r="C124" s="1"/>
    </row>
    <row r="125" spans="1:3" ht="15.75" customHeight="1" x14ac:dyDescent="0.25">
      <c r="A125" s="1"/>
      <c r="B125" s="1"/>
      <c r="C125" s="1"/>
    </row>
    <row r="126" spans="1:3" ht="15.75" customHeight="1" x14ac:dyDescent="0.25">
      <c r="A126" s="1"/>
      <c r="B126" s="1"/>
      <c r="C126" s="1"/>
    </row>
    <row r="127" spans="1:3" ht="15.75" customHeight="1" x14ac:dyDescent="0.25">
      <c r="A127" s="1"/>
      <c r="B127" s="1"/>
      <c r="C127" s="1"/>
    </row>
    <row r="128" spans="1:3" ht="15.75" customHeight="1" x14ac:dyDescent="0.25">
      <c r="A128" s="1"/>
      <c r="B128" s="1"/>
      <c r="C128" s="1"/>
    </row>
    <row r="129" spans="1:3" ht="15.75" customHeight="1" x14ac:dyDescent="0.25">
      <c r="A129" s="1"/>
      <c r="B129" s="1"/>
      <c r="C129" s="1"/>
    </row>
    <row r="130" spans="1:3" ht="15.75" customHeight="1" x14ac:dyDescent="0.25">
      <c r="A130" s="1"/>
      <c r="B130" s="1"/>
      <c r="C130" s="1"/>
    </row>
    <row r="131" spans="1:3" ht="15.75" customHeight="1" x14ac:dyDescent="0.25">
      <c r="A131" s="1"/>
      <c r="B131" s="1"/>
      <c r="C131" s="1"/>
    </row>
    <row r="132" spans="1:3" ht="15.75" customHeight="1" x14ac:dyDescent="0.25">
      <c r="A132" s="1"/>
      <c r="B132" s="1"/>
      <c r="C132" s="1"/>
    </row>
    <row r="133" spans="1:3" ht="15.75" customHeight="1" x14ac:dyDescent="0.25">
      <c r="A133" s="1"/>
      <c r="B133" s="1"/>
      <c r="C133" s="1"/>
    </row>
    <row r="134" spans="1:3" ht="15.75" customHeight="1" x14ac:dyDescent="0.25">
      <c r="A134" s="1"/>
      <c r="B134" s="1"/>
      <c r="C134" s="1"/>
    </row>
    <row r="135" spans="1:3" ht="15.75" customHeight="1" x14ac:dyDescent="0.25">
      <c r="A135" s="1"/>
      <c r="B135" s="1"/>
      <c r="C135" s="1"/>
    </row>
    <row r="136" spans="1:3" ht="15.75" customHeight="1" x14ac:dyDescent="0.25">
      <c r="A136" s="1"/>
      <c r="B136" s="1"/>
      <c r="C136" s="1"/>
    </row>
    <row r="137" spans="1:3" ht="15.75" customHeight="1" x14ac:dyDescent="0.25">
      <c r="A137" s="1"/>
      <c r="B137" s="1"/>
      <c r="C137" s="1"/>
    </row>
    <row r="138" spans="1:3" ht="15.75" customHeight="1" x14ac:dyDescent="0.25">
      <c r="A138" s="1"/>
      <c r="B138" s="1"/>
      <c r="C138" s="1"/>
    </row>
    <row r="139" spans="1:3" ht="15.75" customHeight="1" x14ac:dyDescent="0.25">
      <c r="A139" s="1"/>
      <c r="B139" s="1"/>
      <c r="C139" s="1"/>
    </row>
    <row r="140" spans="1:3" ht="15.75" customHeight="1" x14ac:dyDescent="0.25">
      <c r="A140" s="1"/>
      <c r="B140" s="1"/>
      <c r="C140" s="1"/>
    </row>
    <row r="141" spans="1:3" ht="15.75" customHeight="1" x14ac:dyDescent="0.25">
      <c r="A141" s="1"/>
      <c r="B141" s="1"/>
      <c r="C141" s="1"/>
    </row>
    <row r="142" spans="1:3" ht="15.75" customHeight="1" x14ac:dyDescent="0.25">
      <c r="A142" s="1"/>
      <c r="B142" s="1"/>
      <c r="C142" s="1"/>
    </row>
    <row r="143" spans="1:3" ht="15.75" customHeight="1" x14ac:dyDescent="0.25">
      <c r="A143" s="1"/>
      <c r="B143" s="1"/>
      <c r="C143" s="1"/>
    </row>
    <row r="144" spans="1:3" ht="15.75" customHeight="1" x14ac:dyDescent="0.25">
      <c r="A144" s="1"/>
      <c r="B144" s="1"/>
      <c r="C144" s="1"/>
    </row>
    <row r="145" spans="1:3" ht="15.75" customHeight="1" x14ac:dyDescent="0.25">
      <c r="A145" s="1"/>
      <c r="B145" s="1"/>
      <c r="C145" s="1"/>
    </row>
    <row r="146" spans="1:3" ht="15.75" customHeight="1" x14ac:dyDescent="0.25">
      <c r="A146" s="1"/>
      <c r="B146" s="1"/>
      <c r="C146" s="1"/>
    </row>
    <row r="147" spans="1:3" ht="15.75" customHeight="1" x14ac:dyDescent="0.25">
      <c r="A147" s="1"/>
      <c r="B147" s="1"/>
      <c r="C147" s="1"/>
    </row>
    <row r="148" spans="1:3" ht="15.75" customHeight="1" x14ac:dyDescent="0.25">
      <c r="A148" s="1"/>
      <c r="B148" s="1"/>
      <c r="C148" s="1"/>
    </row>
    <row r="149" spans="1:3" ht="15.75" customHeight="1" x14ac:dyDescent="0.25">
      <c r="A149" s="1"/>
      <c r="B149" s="1"/>
      <c r="C149" s="1"/>
    </row>
    <row r="150" spans="1:3" ht="15.75" customHeight="1" x14ac:dyDescent="0.25">
      <c r="A150" s="1"/>
      <c r="B150" s="1"/>
      <c r="C150" s="1"/>
    </row>
    <row r="151" spans="1:3" ht="15.75" customHeight="1" x14ac:dyDescent="0.25">
      <c r="A151" s="1"/>
      <c r="B151" s="1"/>
      <c r="C151" s="1"/>
    </row>
    <row r="152" spans="1:3" ht="15.75" customHeight="1" x14ac:dyDescent="0.25">
      <c r="A152" s="1"/>
      <c r="B152" s="1"/>
      <c r="C152" s="1"/>
    </row>
    <row r="153" spans="1:3" ht="15.75" customHeight="1" x14ac:dyDescent="0.25">
      <c r="A153" s="1"/>
      <c r="B153" s="1"/>
      <c r="C153" s="1"/>
    </row>
    <row r="154" spans="1:3" ht="15.75" customHeight="1" x14ac:dyDescent="0.25">
      <c r="A154" s="1"/>
      <c r="B154" s="1"/>
      <c r="C154" s="1"/>
    </row>
    <row r="155" spans="1:3" ht="15.75" customHeight="1" x14ac:dyDescent="0.25">
      <c r="A155" s="1"/>
      <c r="B155" s="1"/>
      <c r="C155" s="1"/>
    </row>
    <row r="156" spans="1:3" ht="15.75" customHeight="1" x14ac:dyDescent="0.25">
      <c r="A156" s="1"/>
      <c r="B156" s="1"/>
      <c r="C156" s="1"/>
    </row>
    <row r="157" spans="1:3" ht="15.75" customHeight="1" x14ac:dyDescent="0.25">
      <c r="A157" s="1"/>
      <c r="B157" s="1"/>
      <c r="C157" s="1"/>
    </row>
    <row r="158" spans="1:3" ht="15.75" customHeight="1" x14ac:dyDescent="0.25">
      <c r="A158" s="1"/>
      <c r="B158" s="1"/>
      <c r="C158" s="1"/>
    </row>
    <row r="159" spans="1:3" ht="15.75" customHeight="1" x14ac:dyDescent="0.25">
      <c r="A159" s="1"/>
      <c r="B159" s="1"/>
      <c r="C159" s="1"/>
    </row>
    <row r="160" spans="1:3" ht="15.75" customHeight="1" x14ac:dyDescent="0.25">
      <c r="A160" s="1"/>
      <c r="B160" s="1"/>
      <c r="C160" s="1"/>
    </row>
    <row r="161" spans="1:3" ht="15.75" customHeight="1" x14ac:dyDescent="0.25">
      <c r="A161" s="1"/>
      <c r="B161" s="1"/>
      <c r="C161" s="1"/>
    </row>
    <row r="162" spans="1:3" ht="15.75" customHeight="1" x14ac:dyDescent="0.25">
      <c r="A162" s="1"/>
      <c r="B162" s="1"/>
      <c r="C162" s="1"/>
    </row>
    <row r="163" spans="1:3" ht="15.75" customHeight="1" x14ac:dyDescent="0.25">
      <c r="A163" s="1"/>
      <c r="B163" s="1"/>
      <c r="C163" s="1"/>
    </row>
    <row r="164" spans="1:3" ht="15.75" customHeight="1" x14ac:dyDescent="0.25">
      <c r="A164" s="1"/>
      <c r="B164" s="1"/>
      <c r="C164" s="1"/>
    </row>
    <row r="165" spans="1:3" ht="15.75" customHeight="1" x14ac:dyDescent="0.25">
      <c r="A165" s="1"/>
      <c r="B165" s="1"/>
      <c r="C165" s="1"/>
    </row>
    <row r="166" spans="1:3" ht="15.75" customHeight="1" x14ac:dyDescent="0.25">
      <c r="A166" s="1"/>
      <c r="B166" s="1"/>
      <c r="C166" s="1"/>
    </row>
    <row r="167" spans="1:3" ht="15.75" customHeight="1" x14ac:dyDescent="0.25">
      <c r="A167" s="1"/>
      <c r="B167" s="1"/>
      <c r="C167" s="1"/>
    </row>
    <row r="168" spans="1:3" ht="15.75" customHeight="1" x14ac:dyDescent="0.25">
      <c r="A168" s="1"/>
      <c r="B168" s="1"/>
      <c r="C168" s="1"/>
    </row>
    <row r="169" spans="1:3" ht="15.75" customHeight="1" x14ac:dyDescent="0.25">
      <c r="A169" s="1"/>
      <c r="B169" s="1"/>
      <c r="C169" s="1"/>
    </row>
    <row r="170" spans="1:3" ht="15.75" customHeight="1" x14ac:dyDescent="0.25">
      <c r="A170" s="1"/>
      <c r="B170" s="1"/>
      <c r="C170" s="1"/>
    </row>
    <row r="171" spans="1:3" ht="15.75" customHeight="1" x14ac:dyDescent="0.25">
      <c r="A171" s="1"/>
      <c r="B171" s="1"/>
      <c r="C171" s="1"/>
    </row>
    <row r="172" spans="1:3" ht="15.75" customHeight="1" x14ac:dyDescent="0.25">
      <c r="A172" s="1"/>
      <c r="B172" s="1"/>
      <c r="C172" s="1"/>
    </row>
    <row r="173" spans="1:3" ht="15.75" customHeight="1" x14ac:dyDescent="0.25">
      <c r="A173" s="1"/>
      <c r="B173" s="1"/>
      <c r="C173" s="1"/>
    </row>
    <row r="174" spans="1:3" ht="15.75" customHeight="1" x14ac:dyDescent="0.25">
      <c r="A174" s="1"/>
      <c r="B174" s="1"/>
      <c r="C174" s="1"/>
    </row>
    <row r="175" spans="1:3" ht="15.75" customHeight="1" x14ac:dyDescent="0.25">
      <c r="A175" s="1"/>
      <c r="B175" s="1"/>
      <c r="C175" s="1"/>
    </row>
    <row r="176" spans="1:3" ht="15.75" customHeight="1" x14ac:dyDescent="0.25">
      <c r="A176" s="1"/>
      <c r="B176" s="1"/>
      <c r="C176" s="1"/>
    </row>
    <row r="177" spans="1:3" ht="15.75" customHeight="1" x14ac:dyDescent="0.25">
      <c r="A177" s="1"/>
      <c r="B177" s="1"/>
      <c r="C177" s="1"/>
    </row>
    <row r="178" spans="1:3" ht="15.75" customHeight="1" x14ac:dyDescent="0.25">
      <c r="A178" s="1"/>
      <c r="B178" s="1"/>
      <c r="C178" s="1"/>
    </row>
    <row r="179" spans="1:3" ht="15.75" customHeight="1" x14ac:dyDescent="0.25">
      <c r="A179" s="1"/>
      <c r="B179" s="1"/>
      <c r="C179" s="1"/>
    </row>
    <row r="180" spans="1:3" ht="15.75" customHeight="1" x14ac:dyDescent="0.25">
      <c r="A180" s="1"/>
      <c r="B180" s="1"/>
      <c r="C180" s="1"/>
    </row>
    <row r="181" spans="1:3" ht="15.75" customHeight="1" x14ac:dyDescent="0.25">
      <c r="A181" s="1"/>
      <c r="B181" s="1"/>
      <c r="C181" s="1"/>
    </row>
    <row r="182" spans="1:3" ht="15.75" customHeight="1" x14ac:dyDescent="0.25">
      <c r="A182" s="1"/>
      <c r="B182" s="1"/>
      <c r="C182" s="1"/>
    </row>
    <row r="183" spans="1:3" ht="15.75" customHeight="1" x14ac:dyDescent="0.25">
      <c r="A183" s="1"/>
      <c r="B183" s="1"/>
      <c r="C183" s="1"/>
    </row>
    <row r="184" spans="1:3" ht="15.75" customHeight="1" x14ac:dyDescent="0.25">
      <c r="A184" s="1"/>
      <c r="B184" s="1"/>
      <c r="C184" s="1"/>
    </row>
    <row r="185" spans="1:3" ht="15.75" customHeight="1" x14ac:dyDescent="0.25">
      <c r="A185" s="1"/>
      <c r="B185" s="1"/>
      <c r="C185" s="1"/>
    </row>
    <row r="186" spans="1:3" ht="15.75" customHeight="1" x14ac:dyDescent="0.25">
      <c r="A186" s="1"/>
      <c r="B186" s="1"/>
      <c r="C186" s="1"/>
    </row>
    <row r="187" spans="1:3" ht="15.75" customHeight="1" x14ac:dyDescent="0.25">
      <c r="A187" s="1"/>
      <c r="B187" s="1"/>
      <c r="C187" s="1"/>
    </row>
    <row r="188" spans="1:3" ht="15.75" customHeight="1" x14ac:dyDescent="0.25">
      <c r="A188" s="1"/>
      <c r="B188" s="1"/>
      <c r="C188" s="1"/>
    </row>
    <row r="189" spans="1:3" ht="15.75" customHeight="1" x14ac:dyDescent="0.25">
      <c r="A189" s="1"/>
      <c r="B189" s="1"/>
      <c r="C189" s="1"/>
    </row>
    <row r="190" spans="1:3" ht="15.75" customHeight="1" x14ac:dyDescent="0.25">
      <c r="A190" s="1"/>
      <c r="B190" s="1"/>
      <c r="C190" s="1"/>
    </row>
    <row r="191" spans="1:3" ht="15.75" customHeight="1" x14ac:dyDescent="0.25">
      <c r="A191" s="1"/>
      <c r="B191" s="1"/>
      <c r="C191" s="1"/>
    </row>
    <row r="192" spans="1:3" ht="15.75" customHeight="1" x14ac:dyDescent="0.25">
      <c r="A192" s="1"/>
      <c r="B192" s="1"/>
      <c r="C192" s="1"/>
    </row>
    <row r="193" spans="1:3" ht="15.75" customHeight="1" x14ac:dyDescent="0.25">
      <c r="A193" s="1"/>
      <c r="B193" s="1"/>
      <c r="C193" s="1"/>
    </row>
    <row r="194" spans="1:3" ht="15.75" customHeight="1" x14ac:dyDescent="0.25">
      <c r="A194" s="1"/>
      <c r="B194" s="1"/>
      <c r="C194" s="1"/>
    </row>
    <row r="195" spans="1:3" ht="15.75" customHeight="1" x14ac:dyDescent="0.25">
      <c r="A195" s="1"/>
      <c r="B195" s="1"/>
      <c r="C195" s="1"/>
    </row>
    <row r="196" spans="1:3" ht="15.75" customHeight="1" x14ac:dyDescent="0.25">
      <c r="A196" s="1"/>
      <c r="B196" s="1"/>
      <c r="C196" s="1"/>
    </row>
    <row r="197" spans="1:3" ht="15.75" customHeight="1" x14ac:dyDescent="0.25">
      <c r="A197" s="1"/>
      <c r="B197" s="1"/>
      <c r="C197" s="1"/>
    </row>
    <row r="198" spans="1:3" ht="15.75" customHeight="1" x14ac:dyDescent="0.25">
      <c r="A198" s="1"/>
      <c r="B198" s="1"/>
      <c r="C198" s="1"/>
    </row>
    <row r="199" spans="1:3" ht="15.75" customHeight="1" x14ac:dyDescent="0.25">
      <c r="A199" s="1"/>
      <c r="B199" s="1"/>
      <c r="C199" s="1"/>
    </row>
    <row r="200" spans="1:3" ht="15.75" customHeight="1" x14ac:dyDescent="0.25">
      <c r="A200" s="1"/>
      <c r="B200" s="1"/>
      <c r="C200" s="1"/>
    </row>
    <row r="201" spans="1:3" ht="15.75" customHeight="1" x14ac:dyDescent="0.25">
      <c r="A201" s="1"/>
      <c r="B201" s="1"/>
      <c r="C201" s="1"/>
    </row>
    <row r="202" spans="1:3" ht="15.75" customHeight="1" x14ac:dyDescent="0.25">
      <c r="A202" s="1"/>
      <c r="B202" s="1"/>
      <c r="C202" s="1"/>
    </row>
    <row r="203" spans="1:3" ht="15.75" customHeight="1" x14ac:dyDescent="0.25">
      <c r="A203" s="1"/>
      <c r="B203" s="1"/>
      <c r="C203" s="1"/>
    </row>
    <row r="204" spans="1:3" ht="15.75" customHeight="1" x14ac:dyDescent="0.25">
      <c r="A204" s="1"/>
      <c r="B204" s="1"/>
      <c r="C204" s="1"/>
    </row>
    <row r="205" spans="1:3" ht="15.75" customHeight="1" x14ac:dyDescent="0.25">
      <c r="A205" s="1"/>
      <c r="B205" s="1"/>
      <c r="C205" s="1"/>
    </row>
    <row r="206" spans="1:3" ht="15.75" customHeight="1" x14ac:dyDescent="0.25">
      <c r="A206" s="1"/>
      <c r="B206" s="1"/>
      <c r="C206" s="1"/>
    </row>
    <row r="207" spans="1:3" ht="15.75" customHeight="1" x14ac:dyDescent="0.25">
      <c r="A207" s="1"/>
      <c r="B207" s="1"/>
      <c r="C207" s="1"/>
    </row>
    <row r="208" spans="1:3" ht="15.75" customHeight="1" x14ac:dyDescent="0.25">
      <c r="A208" s="1"/>
      <c r="B208" s="1"/>
      <c r="C208" s="1"/>
    </row>
    <row r="209" spans="1:3" ht="15.75" customHeight="1" x14ac:dyDescent="0.25">
      <c r="A209" s="1"/>
      <c r="B209" s="1"/>
      <c r="C209" s="1"/>
    </row>
    <row r="210" spans="1:3" ht="15.75" customHeight="1" x14ac:dyDescent="0.25">
      <c r="A210" s="1"/>
      <c r="B210" s="1"/>
      <c r="C210" s="1"/>
    </row>
    <row r="211" spans="1:3" ht="15.75" customHeight="1" x14ac:dyDescent="0.25">
      <c r="A211" s="1"/>
      <c r="B211" s="1"/>
      <c r="C211" s="1"/>
    </row>
    <row r="212" spans="1:3" ht="15.75" customHeight="1" x14ac:dyDescent="0.25">
      <c r="A212" s="1"/>
      <c r="B212" s="1"/>
      <c r="C212" s="1"/>
    </row>
    <row r="213" spans="1:3" ht="15.75" customHeight="1" x14ac:dyDescent="0.25">
      <c r="A213" s="1"/>
      <c r="B213" s="1"/>
      <c r="C213" s="1"/>
    </row>
    <row r="214" spans="1:3" ht="15.75" customHeight="1" x14ac:dyDescent="0.25">
      <c r="A214" s="1"/>
      <c r="B214" s="1"/>
      <c r="C214" s="1"/>
    </row>
    <row r="215" spans="1:3" ht="15.75" customHeight="1" x14ac:dyDescent="0.25">
      <c r="A215" s="1"/>
      <c r="B215" s="1"/>
      <c r="C215" s="1"/>
    </row>
    <row r="216" spans="1:3" ht="15.75" customHeight="1" x14ac:dyDescent="0.25">
      <c r="A216" s="1"/>
      <c r="B216" s="1"/>
      <c r="C216" s="1"/>
    </row>
    <row r="217" spans="1:3" ht="15.75" customHeight="1" x14ac:dyDescent="0.25">
      <c r="A217" s="1"/>
      <c r="B217" s="1"/>
      <c r="C217" s="1"/>
    </row>
    <row r="218" spans="1:3" ht="15.75" customHeight="1" x14ac:dyDescent="0.25">
      <c r="A218" s="1"/>
      <c r="B218" s="1"/>
      <c r="C218" s="1"/>
    </row>
    <row r="219" spans="1:3" ht="15.75" customHeight="1" x14ac:dyDescent="0.25">
      <c r="A219" s="1"/>
      <c r="B219" s="1"/>
      <c r="C219" s="1"/>
    </row>
    <row r="220" spans="1:3" ht="15.75" customHeight="1" x14ac:dyDescent="0.25">
      <c r="A220" s="1"/>
      <c r="B220" s="1"/>
      <c r="C220" s="1"/>
    </row>
    <row r="221" spans="1:3" ht="15.75" customHeight="1" x14ac:dyDescent="0.25"/>
    <row r="222" spans="1:3" ht="15.75" customHeight="1" x14ac:dyDescent="0.25"/>
    <row r="223" spans="1:3" ht="15.75" customHeight="1" x14ac:dyDescent="0.25"/>
    <row r="224" spans="1:3"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1F1D7-A648-4E42-B7C5-AEAC6005272F}">
  <dimension ref="A1:F1003"/>
  <sheetViews>
    <sheetView workbookViewId="0">
      <selection activeCell="D40" sqref="D40"/>
    </sheetView>
  </sheetViews>
  <sheetFormatPr baseColWidth="10" defaultColWidth="14.42578125" defaultRowHeight="15" customHeight="1" x14ac:dyDescent="0.25"/>
  <cols>
    <col min="1" max="1" width="11.28515625" customWidth="1"/>
    <col min="2" max="2" width="16.7109375" customWidth="1"/>
    <col min="3" max="3" width="25.42578125" customWidth="1"/>
    <col min="4" max="4" width="10" customWidth="1"/>
    <col min="5" max="6" width="10.7109375" customWidth="1"/>
    <col min="7" max="26" width="15.140625" customWidth="1"/>
  </cols>
  <sheetData>
    <row r="1" spans="1:6" ht="18.75" customHeight="1" x14ac:dyDescent="0.3">
      <c r="A1" s="92" t="s">
        <v>51</v>
      </c>
      <c r="B1" s="77"/>
      <c r="C1" s="77"/>
      <c r="D1" s="77"/>
      <c r="E1" s="77"/>
      <c r="F1" s="77"/>
    </row>
    <row r="2" spans="1:6" x14ac:dyDescent="0.25">
      <c r="A2" s="1"/>
      <c r="B2" s="1"/>
      <c r="C2" s="1"/>
      <c r="D2" s="1"/>
      <c r="E2" s="1"/>
      <c r="F2" s="1"/>
    </row>
    <row r="3" spans="1:6" x14ac:dyDescent="0.25">
      <c r="A3" s="47" t="s">
        <v>52</v>
      </c>
      <c r="B3" s="1"/>
      <c r="C3" s="1"/>
      <c r="D3" s="1"/>
      <c r="E3" s="1"/>
      <c r="F3" s="1"/>
    </row>
    <row r="4" spans="1:6" x14ac:dyDescent="0.25">
      <c r="A4" s="1"/>
      <c r="B4" s="1"/>
      <c r="C4" s="1"/>
      <c r="D4" s="1"/>
      <c r="E4" s="1"/>
      <c r="F4" s="1"/>
    </row>
    <row r="5" spans="1:6" x14ac:dyDescent="0.25">
      <c r="A5" s="1" t="s">
        <v>53</v>
      </c>
      <c r="B5" s="1"/>
      <c r="C5" s="1"/>
      <c r="D5" s="1">
        <v>1</v>
      </c>
      <c r="E5" s="1" t="s">
        <v>54</v>
      </c>
      <c r="F5" s="1"/>
    </row>
    <row r="6" spans="1:6" x14ac:dyDescent="0.25">
      <c r="A6" s="1" t="s">
        <v>55</v>
      </c>
      <c r="B6" s="1">
        <v>11</v>
      </c>
      <c r="C6" s="1" t="s">
        <v>56</v>
      </c>
      <c r="D6" s="1">
        <v>0.5</v>
      </c>
      <c r="E6" s="1" t="s">
        <v>54</v>
      </c>
      <c r="F6" s="1"/>
    </row>
    <row r="7" spans="1:6" x14ac:dyDescent="0.25">
      <c r="A7" s="1"/>
      <c r="B7" s="1"/>
      <c r="C7" s="1"/>
      <c r="D7" s="1"/>
      <c r="E7" s="1"/>
      <c r="F7" s="1"/>
    </row>
    <row r="8" spans="1:6" x14ac:dyDescent="0.25">
      <c r="A8" s="1"/>
      <c r="B8" s="1"/>
      <c r="C8" s="1"/>
      <c r="D8" s="1"/>
      <c r="E8" s="1"/>
      <c r="F8" s="1"/>
    </row>
    <row r="9" spans="1:6" ht="30" customHeight="1" x14ac:dyDescent="0.25">
      <c r="A9" s="11"/>
      <c r="B9" s="11" t="s">
        <v>57</v>
      </c>
      <c r="C9" s="10" t="s">
        <v>58</v>
      </c>
      <c r="D9" s="1"/>
      <c r="E9" s="1"/>
      <c r="F9" s="1"/>
    </row>
    <row r="10" spans="1:6" x14ac:dyDescent="0.25">
      <c r="A10" s="11" t="s">
        <v>59</v>
      </c>
      <c r="B10" s="25">
        <v>20000</v>
      </c>
      <c r="C10" s="173">
        <f t="shared" ref="C10:C14" si="0">B10/(12-SUM(D$5:D$6))</f>
        <v>1904.7619047619048</v>
      </c>
      <c r="D10" s="1"/>
      <c r="E10" s="1"/>
      <c r="F10" s="1"/>
    </row>
    <row r="11" spans="1:6" x14ac:dyDescent="0.25">
      <c r="A11" s="11" t="s">
        <v>60</v>
      </c>
      <c r="B11" s="25">
        <v>50000</v>
      </c>
      <c r="C11" s="173">
        <f t="shared" si="0"/>
        <v>4761.9047619047615</v>
      </c>
      <c r="D11" s="1"/>
      <c r="E11" s="1"/>
      <c r="F11" s="1"/>
    </row>
    <row r="12" spans="1:6" x14ac:dyDescent="0.25">
      <c r="A12" s="11" t="s">
        <v>61</v>
      </c>
      <c r="B12" s="25">
        <v>50000</v>
      </c>
      <c r="C12" s="173">
        <f t="shared" si="0"/>
        <v>4761.9047619047615</v>
      </c>
      <c r="D12" s="1"/>
      <c r="E12" s="1"/>
      <c r="F12" s="1"/>
    </row>
    <row r="13" spans="1:6" x14ac:dyDescent="0.25">
      <c r="A13" s="11" t="s">
        <v>62</v>
      </c>
      <c r="B13" s="25">
        <v>50000</v>
      </c>
      <c r="C13" s="173">
        <f t="shared" si="0"/>
        <v>4761.9047619047615</v>
      </c>
      <c r="D13" s="1"/>
      <c r="E13" s="186"/>
      <c r="F13" s="1"/>
    </row>
    <row r="14" spans="1:6" x14ac:dyDescent="0.25">
      <c r="A14" s="11" t="s">
        <v>63</v>
      </c>
      <c r="B14" s="25">
        <v>50000</v>
      </c>
      <c r="C14" s="173">
        <f t="shared" si="0"/>
        <v>4761.9047619047615</v>
      </c>
      <c r="D14" s="1"/>
      <c r="E14" s="1"/>
      <c r="F14" s="1"/>
    </row>
    <row r="15" spans="1:6" x14ac:dyDescent="0.25">
      <c r="A15" s="1"/>
      <c r="B15" s="1"/>
      <c r="C15" s="1"/>
      <c r="D15" s="1"/>
      <c r="E15" s="1"/>
      <c r="F15" s="1"/>
    </row>
    <row r="16" spans="1:6" x14ac:dyDescent="0.25">
      <c r="A16" s="1"/>
      <c r="B16" s="1"/>
      <c r="C16" s="1"/>
      <c r="D16" s="1"/>
      <c r="E16" s="1"/>
      <c r="F16" s="1"/>
    </row>
    <row r="17" spans="1:6" x14ac:dyDescent="0.25">
      <c r="A17" s="47" t="s">
        <v>64</v>
      </c>
      <c r="B17" s="1"/>
      <c r="C17" s="1"/>
      <c r="D17" s="1"/>
      <c r="E17" s="1"/>
      <c r="F17" s="1"/>
    </row>
    <row r="18" spans="1:6" x14ac:dyDescent="0.25">
      <c r="A18" s="1"/>
      <c r="B18" s="1"/>
      <c r="C18" s="1"/>
      <c r="D18" s="1"/>
      <c r="E18" s="1"/>
      <c r="F18" s="1"/>
    </row>
    <row r="19" spans="1:6" x14ac:dyDescent="0.25">
      <c r="A19" s="1" t="s">
        <v>65</v>
      </c>
      <c r="B19" s="1"/>
      <c r="C19" s="1"/>
      <c r="D19" s="1"/>
      <c r="E19" s="1"/>
      <c r="F19" s="1"/>
    </row>
    <row r="20" spans="1:6" x14ac:dyDescent="0.25">
      <c r="A20" s="1"/>
      <c r="B20" s="1"/>
      <c r="C20" s="1"/>
      <c r="D20" s="1"/>
      <c r="E20" s="1"/>
      <c r="F20" s="1"/>
    </row>
    <row r="21" spans="1:6" ht="60" customHeight="1" x14ac:dyDescent="0.25">
      <c r="A21" s="11" t="s">
        <v>66</v>
      </c>
      <c r="B21" s="10" t="s">
        <v>67</v>
      </c>
      <c r="C21" s="11" t="s">
        <v>68</v>
      </c>
      <c r="D21" s="10" t="s">
        <v>69</v>
      </c>
      <c r="E21" s="10" t="s">
        <v>70</v>
      </c>
      <c r="F21" s="50" t="s">
        <v>71</v>
      </c>
    </row>
    <row r="22" spans="1:6" ht="15.75" customHeight="1" x14ac:dyDescent="0.25">
      <c r="A22" s="11">
        <v>1</v>
      </c>
      <c r="B22" s="11">
        <v>0</v>
      </c>
      <c r="C22" s="11">
        <v>5</v>
      </c>
      <c r="D22" s="11">
        <f t="shared" ref="D22:D25" si="1">(C22+B22)/2</f>
        <v>2.5</v>
      </c>
      <c r="E22" s="173">
        <f>$C$10</f>
        <v>1904.7619047619048</v>
      </c>
      <c r="F22" s="173">
        <f t="shared" ref="F22:F25" si="2">(E22*D22)/100</f>
        <v>47.61904761904762</v>
      </c>
    </row>
    <row r="23" spans="1:6" ht="15.75" customHeight="1" x14ac:dyDescent="0.25">
      <c r="A23" s="11">
        <v>2</v>
      </c>
      <c r="B23" s="11">
        <f>+C22</f>
        <v>5</v>
      </c>
      <c r="C23" s="11">
        <v>15</v>
      </c>
      <c r="D23" s="11">
        <f t="shared" si="1"/>
        <v>10</v>
      </c>
      <c r="E23" s="173">
        <f t="shared" ref="E23:E28" si="3">$C$10</f>
        <v>1904.7619047619048</v>
      </c>
      <c r="F23" s="173">
        <f t="shared" si="2"/>
        <v>190.47619047619048</v>
      </c>
    </row>
    <row r="24" spans="1:6" ht="15.75" customHeight="1" x14ac:dyDescent="0.25">
      <c r="A24" s="11">
        <v>3</v>
      </c>
      <c r="B24" s="11">
        <f>+C23</f>
        <v>15</v>
      </c>
      <c r="C24" s="11">
        <v>25</v>
      </c>
      <c r="D24" s="11">
        <f t="shared" si="1"/>
        <v>20</v>
      </c>
      <c r="E24" s="173">
        <f t="shared" si="3"/>
        <v>1904.7619047619048</v>
      </c>
      <c r="F24" s="173">
        <f t="shared" si="2"/>
        <v>380.95238095238096</v>
      </c>
    </row>
    <row r="25" spans="1:6" ht="15.75" customHeight="1" x14ac:dyDescent="0.25">
      <c r="A25" s="11">
        <v>4</v>
      </c>
      <c r="B25" s="11">
        <f t="shared" ref="B25:B27" si="4">+C24</f>
        <v>25</v>
      </c>
      <c r="C25" s="11">
        <v>40</v>
      </c>
      <c r="D25" s="11">
        <f t="shared" si="1"/>
        <v>32.5</v>
      </c>
      <c r="E25" s="173">
        <f t="shared" si="3"/>
        <v>1904.7619047619048</v>
      </c>
      <c r="F25" s="173">
        <f t="shared" si="2"/>
        <v>619.04761904761904</v>
      </c>
    </row>
    <row r="26" spans="1:6" ht="15.75" customHeight="1" x14ac:dyDescent="0.25">
      <c r="A26" s="11">
        <v>5</v>
      </c>
      <c r="B26" s="11">
        <f t="shared" si="4"/>
        <v>40</v>
      </c>
      <c r="C26" s="11">
        <v>55</v>
      </c>
      <c r="D26" s="11">
        <f t="shared" ref="D26:D28" si="5">(C26+B26)/2</f>
        <v>47.5</v>
      </c>
      <c r="E26" s="173">
        <f t="shared" si="3"/>
        <v>1904.7619047619048</v>
      </c>
      <c r="F26" s="173">
        <f t="shared" ref="F26:F28" si="6">(E26*D26)/100</f>
        <v>904.7619047619047</v>
      </c>
    </row>
    <row r="27" spans="1:6" ht="15.75" customHeight="1" x14ac:dyDescent="0.25">
      <c r="A27" s="11">
        <v>6</v>
      </c>
      <c r="B27" s="11">
        <f t="shared" si="4"/>
        <v>55</v>
      </c>
      <c r="C27" s="11">
        <v>70</v>
      </c>
      <c r="D27" s="11">
        <f t="shared" si="5"/>
        <v>62.5</v>
      </c>
      <c r="E27" s="173">
        <f t="shared" si="3"/>
        <v>1904.7619047619048</v>
      </c>
      <c r="F27" s="173">
        <f t="shared" si="6"/>
        <v>1190.4761904761906</v>
      </c>
    </row>
    <row r="28" spans="1:6" ht="15.75" customHeight="1" x14ac:dyDescent="0.25">
      <c r="A28" s="11">
        <v>7</v>
      </c>
      <c r="B28" s="11">
        <f>+C27</f>
        <v>70</v>
      </c>
      <c r="C28" s="11">
        <v>100</v>
      </c>
      <c r="D28" s="11">
        <f t="shared" si="5"/>
        <v>85</v>
      </c>
      <c r="E28" s="173">
        <f t="shared" si="3"/>
        <v>1904.7619047619048</v>
      </c>
      <c r="F28" s="173">
        <f t="shared" si="6"/>
        <v>1619.0476190476193</v>
      </c>
    </row>
    <row r="29" spans="1:6" ht="15.75" customHeight="1" x14ac:dyDescent="0.25">
      <c r="A29" s="1"/>
      <c r="B29" s="1"/>
      <c r="C29" s="1"/>
      <c r="D29" s="1"/>
      <c r="E29" s="172" t="s">
        <v>72</v>
      </c>
      <c r="F29" s="173">
        <f>SUM(F22:F28)</f>
        <v>4952.3809523809523</v>
      </c>
    </row>
    <row r="30" spans="1:6" ht="15.75" customHeight="1" x14ac:dyDescent="0.25">
      <c r="A30" s="1"/>
      <c r="B30" s="1"/>
      <c r="C30" s="1"/>
      <c r="D30" s="1"/>
      <c r="E30" s="1"/>
      <c r="F30" s="1"/>
    </row>
    <row r="31" spans="1:6" ht="15.75" customHeight="1" x14ac:dyDescent="0.25">
      <c r="A31" s="47" t="s">
        <v>73</v>
      </c>
      <c r="B31" s="1"/>
      <c r="C31" s="1"/>
      <c r="D31" s="1"/>
      <c r="E31" s="1"/>
      <c r="F31" s="1"/>
    </row>
    <row r="32" spans="1:6" ht="15.75" customHeight="1" x14ac:dyDescent="0.25">
      <c r="A32" s="1"/>
      <c r="B32" s="1"/>
      <c r="C32" s="1"/>
      <c r="D32" s="1"/>
      <c r="E32" s="1"/>
      <c r="F32" s="1"/>
    </row>
    <row r="33" spans="1:6" ht="15.75" customHeight="1" x14ac:dyDescent="0.25">
      <c r="A33" s="94" t="s">
        <v>74</v>
      </c>
      <c r="B33" s="77"/>
      <c r="C33" s="77"/>
      <c r="D33" s="77"/>
      <c r="E33" s="77"/>
      <c r="F33" s="1"/>
    </row>
    <row r="34" spans="1:6" ht="15.75" customHeight="1" x14ac:dyDescent="0.25">
      <c r="A34" s="77"/>
      <c r="B34" s="77"/>
      <c r="C34" s="77"/>
      <c r="D34" s="77"/>
      <c r="E34" s="77"/>
      <c r="F34" s="1"/>
    </row>
    <row r="35" spans="1:6" ht="15.75" customHeight="1" x14ac:dyDescent="0.25">
      <c r="A35" s="77"/>
      <c r="B35" s="77"/>
      <c r="C35" s="77"/>
      <c r="D35" s="77"/>
      <c r="E35" s="77"/>
      <c r="F35" s="1"/>
    </row>
    <row r="36" spans="1:6" ht="15.75" customHeight="1" x14ac:dyDescent="0.25">
      <c r="A36" s="77"/>
      <c r="B36" s="77"/>
      <c r="C36" s="77"/>
      <c r="D36" s="77"/>
      <c r="E36" s="77"/>
      <c r="F36" s="1"/>
    </row>
    <row r="37" spans="1:6" ht="15.75" customHeight="1" x14ac:dyDescent="0.25">
      <c r="A37" s="1"/>
      <c r="B37" s="1"/>
      <c r="C37" s="1"/>
      <c r="D37" s="1"/>
      <c r="E37" s="1"/>
      <c r="F37" s="1"/>
    </row>
    <row r="38" spans="1:6" ht="15.75" customHeight="1" x14ac:dyDescent="0.25">
      <c r="A38" s="135" t="s">
        <v>248</v>
      </c>
      <c r="B38" s="1"/>
      <c r="C38" s="1"/>
      <c r="D38" s="51">
        <f>(B10 -  F29)</f>
        <v>15047.619047619048</v>
      </c>
      <c r="E38" s="1"/>
      <c r="F38" s="1"/>
    </row>
    <row r="39" spans="1:6" ht="15.75" customHeight="1" x14ac:dyDescent="0.25">
      <c r="A39" s="1"/>
      <c r="B39" s="1"/>
      <c r="C39" s="1"/>
      <c r="D39" s="1"/>
      <c r="E39" s="1"/>
      <c r="F39" s="1"/>
    </row>
    <row r="40" spans="1:6" ht="15.75" customHeight="1" x14ac:dyDescent="0.25">
      <c r="A40" s="1" t="s">
        <v>85</v>
      </c>
      <c r="B40" s="1"/>
      <c r="C40" s="1"/>
      <c r="D40" s="1">
        <f>D38/(10.5-7)</f>
        <v>4299.3197278911566</v>
      </c>
      <c r="E40" s="1"/>
      <c r="F40" s="1"/>
    </row>
    <row r="41" spans="1:6" ht="15.75" customHeight="1" thickBot="1" x14ac:dyDescent="0.3">
      <c r="A41" s="1"/>
      <c r="B41" s="1"/>
      <c r="C41" s="1"/>
      <c r="D41" s="1"/>
      <c r="E41" s="1"/>
      <c r="F41" s="1"/>
    </row>
    <row r="42" spans="1:6" ht="15.75" customHeight="1" thickBot="1" x14ac:dyDescent="0.3">
      <c r="A42" s="1" t="s">
        <v>86</v>
      </c>
      <c r="B42" s="1"/>
      <c r="C42" s="1"/>
      <c r="D42" s="52">
        <f>D40*(10.5-7)+F29</f>
        <v>20000</v>
      </c>
      <c r="E42" s="1"/>
      <c r="F42" s="1"/>
    </row>
    <row r="43" spans="1:6" ht="15.75" customHeight="1" x14ac:dyDescent="0.25">
      <c r="A43" s="1"/>
      <c r="B43" s="1"/>
      <c r="C43" s="1"/>
      <c r="D43" s="1"/>
      <c r="E43" s="1"/>
      <c r="F43" s="1"/>
    </row>
    <row r="44" spans="1:6" ht="15.75" customHeight="1" x14ac:dyDescent="0.25">
      <c r="A44" s="1"/>
      <c r="B44" s="1"/>
      <c r="C44" s="1"/>
      <c r="D44" s="1"/>
      <c r="E44" s="1"/>
      <c r="F44" s="1"/>
    </row>
    <row r="45" spans="1:6" ht="15.75" customHeight="1" x14ac:dyDescent="0.25">
      <c r="A45" s="1" t="s">
        <v>88</v>
      </c>
      <c r="B45" s="1"/>
      <c r="C45" s="1"/>
      <c r="D45" s="1"/>
      <c r="E45" s="1"/>
      <c r="F45" s="1"/>
    </row>
    <row r="46" spans="1:6" ht="15.75" customHeight="1" x14ac:dyDescent="0.25">
      <c r="A46" s="1"/>
      <c r="B46" s="1"/>
      <c r="C46" s="1"/>
      <c r="D46" s="1"/>
      <c r="E46" s="1"/>
      <c r="F46" s="1"/>
    </row>
    <row r="47" spans="1:6" ht="15.75" customHeight="1" x14ac:dyDescent="0.25">
      <c r="A47" s="1"/>
      <c r="B47" s="1"/>
      <c r="C47" s="1"/>
      <c r="D47" s="1"/>
      <c r="E47" s="1"/>
      <c r="F47" s="1"/>
    </row>
    <row r="48" spans="1:6" ht="15.75" customHeight="1" x14ac:dyDescent="0.25">
      <c r="A48" s="11"/>
      <c r="B48" s="11" t="s">
        <v>57</v>
      </c>
      <c r="C48" s="1"/>
      <c r="D48" s="1"/>
      <c r="E48" s="1"/>
      <c r="F48" s="1"/>
    </row>
    <row r="49" spans="1:6" ht="15.75" customHeight="1" x14ac:dyDescent="0.25">
      <c r="A49" s="11" t="s">
        <v>60</v>
      </c>
      <c r="B49" s="25">
        <f t="shared" ref="B49:B52" si="7">B11</f>
        <v>50000</v>
      </c>
      <c r="C49" s="125"/>
      <c r="D49" s="125"/>
      <c r="E49" s="125"/>
      <c r="F49" s="1"/>
    </row>
    <row r="50" spans="1:6" ht="15.75" customHeight="1" x14ac:dyDescent="0.25">
      <c r="A50" s="11" t="s">
        <v>61</v>
      </c>
      <c r="B50" s="25">
        <f t="shared" si="7"/>
        <v>50000</v>
      </c>
      <c r="C50" s="125"/>
      <c r="D50" s="124"/>
      <c r="E50" s="124"/>
      <c r="F50" s="1"/>
    </row>
    <row r="51" spans="1:6" ht="15.75" customHeight="1" x14ac:dyDescent="0.25">
      <c r="A51" s="11" t="s">
        <v>62</v>
      </c>
      <c r="B51" s="25">
        <f t="shared" si="7"/>
        <v>50000</v>
      </c>
      <c r="C51" s="1"/>
      <c r="D51" s="1"/>
      <c r="E51" s="1"/>
      <c r="F51" s="1"/>
    </row>
    <row r="52" spans="1:6" ht="15.75" customHeight="1" x14ac:dyDescent="0.25">
      <c r="A52" s="11" t="s">
        <v>63</v>
      </c>
      <c r="B52" s="25">
        <f t="shared" si="7"/>
        <v>50000</v>
      </c>
      <c r="C52" s="1"/>
      <c r="D52" s="1"/>
      <c r="E52" s="1"/>
      <c r="F52" s="1"/>
    </row>
    <row r="53" spans="1:6" ht="15.75" customHeight="1" x14ac:dyDescent="0.25">
      <c r="A53" s="1"/>
      <c r="B53" s="1"/>
      <c r="C53" s="1"/>
      <c r="D53" s="1"/>
      <c r="E53" s="1"/>
      <c r="F53" s="1"/>
    </row>
    <row r="54" spans="1:6" ht="15.75" customHeight="1" x14ac:dyDescent="0.25">
      <c r="A54" s="1"/>
      <c r="B54" s="1"/>
      <c r="C54" s="1"/>
      <c r="D54" s="1"/>
      <c r="E54" s="1"/>
      <c r="F54" s="1"/>
    </row>
    <row r="55" spans="1:6" ht="15.75" customHeight="1" x14ac:dyDescent="0.25">
      <c r="A55" s="1"/>
      <c r="B55" s="1"/>
      <c r="C55" s="1"/>
      <c r="D55" s="1"/>
      <c r="E55" s="1"/>
      <c r="F55" s="1"/>
    </row>
    <row r="56" spans="1:6" ht="15.75" customHeight="1" x14ac:dyDescent="0.25">
      <c r="A56" s="1"/>
      <c r="B56" s="1"/>
      <c r="C56" s="1"/>
      <c r="D56" s="1"/>
      <c r="E56" s="1"/>
      <c r="F56" s="1"/>
    </row>
    <row r="57" spans="1:6" ht="15.75" customHeight="1" x14ac:dyDescent="0.25">
      <c r="A57" s="1"/>
      <c r="B57" s="1"/>
      <c r="C57" s="1"/>
      <c r="D57" s="1"/>
      <c r="E57" s="1"/>
      <c r="F57" s="1"/>
    </row>
    <row r="58" spans="1:6" ht="15.75" customHeight="1" x14ac:dyDescent="0.25">
      <c r="A58" s="1"/>
      <c r="B58" s="1"/>
      <c r="C58" s="1"/>
      <c r="D58" s="1"/>
      <c r="E58" s="1"/>
      <c r="F58" s="1"/>
    </row>
    <row r="59" spans="1:6" ht="15.75" customHeight="1" x14ac:dyDescent="0.25">
      <c r="A59" s="1"/>
      <c r="B59" s="1"/>
      <c r="C59" s="1"/>
      <c r="D59" s="1"/>
      <c r="E59" s="1"/>
      <c r="F59" s="1"/>
    </row>
    <row r="60" spans="1:6" ht="15.75" customHeight="1" x14ac:dyDescent="0.25">
      <c r="A60" s="1"/>
      <c r="B60" s="1"/>
      <c r="C60" s="1"/>
      <c r="D60" s="1"/>
      <c r="E60" s="1"/>
      <c r="F60" s="1"/>
    </row>
    <row r="61" spans="1:6" ht="15.75" customHeight="1" x14ac:dyDescent="0.25">
      <c r="A61" s="1"/>
      <c r="B61" s="1"/>
      <c r="C61" s="1"/>
      <c r="D61" s="1"/>
      <c r="E61" s="1"/>
      <c r="F61" s="1"/>
    </row>
    <row r="62" spans="1:6" ht="15.75" customHeight="1" x14ac:dyDescent="0.25">
      <c r="A62" s="1"/>
      <c r="B62" s="1"/>
      <c r="C62" s="1"/>
      <c r="D62" s="1"/>
      <c r="E62" s="1"/>
      <c r="F62" s="1"/>
    </row>
    <row r="63" spans="1:6" ht="15.75" customHeight="1" x14ac:dyDescent="0.25">
      <c r="A63" s="1"/>
      <c r="B63" s="1"/>
      <c r="C63" s="1"/>
      <c r="D63" s="1"/>
      <c r="E63" s="1"/>
      <c r="F63" s="1"/>
    </row>
    <row r="64" spans="1:6" ht="15.75" customHeight="1" x14ac:dyDescent="0.25">
      <c r="A64" s="1"/>
      <c r="B64" s="1"/>
      <c r="C64" s="1"/>
      <c r="D64" s="1"/>
      <c r="E64" s="1"/>
      <c r="F64" s="1"/>
    </row>
    <row r="65" spans="1:6" ht="15.75" customHeight="1" x14ac:dyDescent="0.25">
      <c r="A65" s="1"/>
      <c r="B65" s="1"/>
      <c r="C65" s="1"/>
      <c r="D65" s="1"/>
      <c r="E65" s="1"/>
      <c r="F65" s="1"/>
    </row>
    <row r="66" spans="1:6" ht="15.75" customHeight="1" x14ac:dyDescent="0.25">
      <c r="A66" s="1"/>
      <c r="B66" s="1"/>
      <c r="C66" s="1"/>
      <c r="D66" s="1"/>
      <c r="E66" s="1"/>
      <c r="F66" s="1"/>
    </row>
    <row r="67" spans="1:6" ht="15.75" customHeight="1" x14ac:dyDescent="0.25">
      <c r="A67" s="1"/>
      <c r="B67" s="1"/>
      <c r="C67" s="1"/>
      <c r="D67" s="1"/>
      <c r="E67" s="1"/>
      <c r="F67" s="1"/>
    </row>
    <row r="68" spans="1:6" ht="15.75" customHeight="1" x14ac:dyDescent="0.25">
      <c r="A68" s="1"/>
      <c r="B68" s="1"/>
      <c r="C68" s="1"/>
      <c r="D68" s="1"/>
      <c r="E68" s="1"/>
      <c r="F68" s="1"/>
    </row>
    <row r="69" spans="1:6" ht="15.75" customHeight="1" x14ac:dyDescent="0.25">
      <c r="A69" s="1"/>
      <c r="B69" s="1"/>
      <c r="C69" s="1"/>
      <c r="D69" s="1"/>
      <c r="E69" s="1"/>
      <c r="F69" s="1"/>
    </row>
    <row r="70" spans="1:6" ht="15.75" customHeight="1" x14ac:dyDescent="0.25">
      <c r="A70" s="1"/>
      <c r="B70" s="1"/>
      <c r="C70" s="1"/>
      <c r="D70" s="1"/>
      <c r="E70" s="1"/>
      <c r="F70" s="1"/>
    </row>
    <row r="71" spans="1:6" ht="15.75" customHeight="1" x14ac:dyDescent="0.25">
      <c r="A71" s="1"/>
      <c r="B71" s="1"/>
      <c r="C71" s="1"/>
      <c r="D71" s="1"/>
      <c r="E71" s="1"/>
      <c r="F71" s="1"/>
    </row>
    <row r="72" spans="1:6" ht="15.75" customHeight="1" x14ac:dyDescent="0.25">
      <c r="A72" s="1"/>
      <c r="B72" s="1"/>
      <c r="C72" s="1"/>
      <c r="D72" s="1"/>
      <c r="E72" s="1"/>
      <c r="F72" s="1"/>
    </row>
    <row r="73" spans="1:6" ht="15.75" customHeight="1" x14ac:dyDescent="0.25">
      <c r="A73" s="1"/>
      <c r="B73" s="1"/>
      <c r="C73" s="1"/>
      <c r="D73" s="1"/>
      <c r="E73" s="1"/>
      <c r="F73" s="1"/>
    </row>
    <row r="74" spans="1:6" ht="15.75" customHeight="1" x14ac:dyDescent="0.25">
      <c r="A74" s="1"/>
      <c r="B74" s="1"/>
      <c r="C74" s="1"/>
      <c r="D74" s="1"/>
      <c r="E74" s="1"/>
      <c r="F74" s="1"/>
    </row>
    <row r="75" spans="1:6" ht="15.75" customHeight="1" x14ac:dyDescent="0.25">
      <c r="A75" s="1"/>
      <c r="B75" s="1"/>
      <c r="C75" s="1"/>
      <c r="D75" s="1"/>
      <c r="E75" s="1"/>
      <c r="F75" s="1"/>
    </row>
    <row r="76" spans="1:6" ht="15.75" customHeight="1" x14ac:dyDescent="0.25">
      <c r="A76" s="1"/>
      <c r="B76" s="1"/>
      <c r="C76" s="1"/>
      <c r="D76" s="1"/>
      <c r="E76" s="1"/>
      <c r="F76" s="1"/>
    </row>
    <row r="77" spans="1:6" ht="15.75" customHeight="1" x14ac:dyDescent="0.25">
      <c r="A77" s="1"/>
      <c r="B77" s="1"/>
      <c r="C77" s="1"/>
      <c r="D77" s="1"/>
      <c r="E77" s="1"/>
      <c r="F77" s="1"/>
    </row>
    <row r="78" spans="1:6" ht="15.75" customHeight="1" x14ac:dyDescent="0.25">
      <c r="A78" s="1"/>
      <c r="B78" s="1"/>
      <c r="C78" s="1"/>
      <c r="D78" s="1"/>
      <c r="E78" s="1"/>
      <c r="F78" s="1"/>
    </row>
    <row r="79" spans="1:6" ht="15.75" customHeight="1" x14ac:dyDescent="0.25">
      <c r="A79" s="1"/>
      <c r="B79" s="1"/>
      <c r="C79" s="1"/>
      <c r="D79" s="1"/>
      <c r="E79" s="1"/>
      <c r="F79" s="1"/>
    </row>
    <row r="80" spans="1:6" ht="15.75" customHeight="1" x14ac:dyDescent="0.25">
      <c r="A80" s="1"/>
      <c r="B80" s="1"/>
      <c r="C80" s="1"/>
      <c r="D80" s="1"/>
      <c r="E80" s="1"/>
      <c r="F80" s="1"/>
    </row>
    <row r="81" spans="1:6" ht="15.75" customHeight="1" x14ac:dyDescent="0.25">
      <c r="A81" s="1"/>
      <c r="B81" s="1"/>
      <c r="C81" s="1"/>
      <c r="D81" s="1"/>
      <c r="E81" s="1"/>
      <c r="F81" s="1"/>
    </row>
    <row r="82" spans="1:6" ht="15.75" customHeight="1" x14ac:dyDescent="0.25">
      <c r="A82" s="1"/>
      <c r="B82" s="1"/>
      <c r="C82" s="1"/>
      <c r="D82" s="1"/>
      <c r="E82" s="1"/>
      <c r="F82" s="1"/>
    </row>
    <row r="83" spans="1:6" ht="15.75" customHeight="1" x14ac:dyDescent="0.25">
      <c r="A83" s="1"/>
      <c r="B83" s="1"/>
      <c r="C83" s="1"/>
      <c r="D83" s="1"/>
      <c r="E83" s="1"/>
      <c r="F83" s="1"/>
    </row>
    <row r="84" spans="1:6" ht="15.75" customHeight="1" x14ac:dyDescent="0.25">
      <c r="A84" s="1"/>
      <c r="B84" s="1"/>
      <c r="C84" s="1"/>
      <c r="D84" s="1"/>
      <c r="E84" s="1"/>
      <c r="F84" s="1"/>
    </row>
    <row r="85" spans="1:6" ht="15.75" customHeight="1" x14ac:dyDescent="0.25">
      <c r="A85" s="1"/>
      <c r="B85" s="1"/>
      <c r="C85" s="1"/>
      <c r="D85" s="1"/>
      <c r="E85" s="1"/>
      <c r="F85" s="1"/>
    </row>
    <row r="86" spans="1:6" ht="15.75" customHeight="1" x14ac:dyDescent="0.25">
      <c r="A86" s="1"/>
      <c r="B86" s="1"/>
      <c r="C86" s="1"/>
      <c r="D86" s="1"/>
      <c r="E86" s="1"/>
      <c r="F86" s="1"/>
    </row>
    <row r="87" spans="1:6" ht="15.75" customHeight="1" x14ac:dyDescent="0.25">
      <c r="A87" s="1"/>
      <c r="B87" s="1"/>
      <c r="C87" s="1"/>
      <c r="D87" s="1"/>
      <c r="E87" s="1"/>
      <c r="F87" s="1"/>
    </row>
    <row r="88" spans="1:6" ht="15.75" customHeight="1" x14ac:dyDescent="0.25">
      <c r="A88" s="1"/>
      <c r="B88" s="1"/>
      <c r="C88" s="1"/>
      <c r="D88" s="1"/>
      <c r="E88" s="1"/>
      <c r="F88" s="1"/>
    </row>
    <row r="89" spans="1:6" ht="15.75" customHeight="1" x14ac:dyDescent="0.25">
      <c r="A89" s="1"/>
      <c r="B89" s="1"/>
      <c r="C89" s="1"/>
      <c r="D89" s="1"/>
      <c r="E89" s="1"/>
      <c r="F89" s="1"/>
    </row>
    <row r="90" spans="1:6" ht="15.75" customHeight="1" x14ac:dyDescent="0.25">
      <c r="A90" s="1"/>
      <c r="B90" s="1"/>
      <c r="C90" s="1"/>
      <c r="D90" s="1"/>
      <c r="E90" s="1"/>
      <c r="F90" s="1"/>
    </row>
    <row r="91" spans="1:6" ht="15.75" customHeight="1" x14ac:dyDescent="0.25">
      <c r="A91" s="1"/>
      <c r="B91" s="1"/>
      <c r="C91" s="1"/>
      <c r="D91" s="1"/>
      <c r="E91" s="1"/>
      <c r="F91" s="1"/>
    </row>
    <row r="92" spans="1:6" ht="15.75" customHeight="1" x14ac:dyDescent="0.25">
      <c r="A92" s="1"/>
      <c r="B92" s="1"/>
      <c r="C92" s="1"/>
      <c r="D92" s="1"/>
      <c r="E92" s="1"/>
      <c r="F92" s="1"/>
    </row>
    <row r="93" spans="1:6" ht="15.75" customHeight="1" x14ac:dyDescent="0.25">
      <c r="A93" s="1"/>
      <c r="B93" s="1"/>
      <c r="C93" s="1"/>
      <c r="D93" s="1"/>
      <c r="E93" s="1"/>
      <c r="F93" s="1"/>
    </row>
    <row r="94" spans="1:6" ht="15.75" customHeight="1" x14ac:dyDescent="0.25">
      <c r="A94" s="1"/>
      <c r="B94" s="1"/>
      <c r="C94" s="1"/>
      <c r="D94" s="1"/>
      <c r="E94" s="1"/>
      <c r="F94" s="1"/>
    </row>
    <row r="95" spans="1:6" ht="15.75" customHeight="1" x14ac:dyDescent="0.25">
      <c r="A95" s="1"/>
      <c r="B95" s="1"/>
      <c r="C95" s="1"/>
      <c r="D95" s="1"/>
      <c r="E95" s="1"/>
      <c r="F95" s="1"/>
    </row>
    <row r="96" spans="1:6" ht="15.75" customHeight="1" x14ac:dyDescent="0.25">
      <c r="A96" s="1"/>
      <c r="B96" s="1"/>
      <c r="C96" s="1"/>
      <c r="D96" s="1"/>
      <c r="E96" s="1"/>
      <c r="F96" s="1"/>
    </row>
    <row r="97" spans="1:6" ht="15.75" customHeight="1" x14ac:dyDescent="0.25">
      <c r="A97" s="1"/>
      <c r="B97" s="1"/>
      <c r="C97" s="1"/>
      <c r="D97" s="1"/>
      <c r="E97" s="1"/>
      <c r="F97" s="1"/>
    </row>
    <row r="98" spans="1:6" ht="15.75" customHeight="1" x14ac:dyDescent="0.25">
      <c r="A98" s="1"/>
      <c r="B98" s="1"/>
      <c r="C98" s="1"/>
      <c r="D98" s="1"/>
      <c r="E98" s="1"/>
      <c r="F98" s="1"/>
    </row>
    <row r="99" spans="1:6" ht="15.75" customHeight="1" x14ac:dyDescent="0.25">
      <c r="A99" s="1"/>
      <c r="B99" s="1"/>
      <c r="C99" s="1"/>
      <c r="D99" s="1"/>
      <c r="E99" s="1"/>
      <c r="F99" s="1"/>
    </row>
    <row r="100" spans="1:6" ht="15.75" customHeight="1" x14ac:dyDescent="0.25">
      <c r="A100" s="1"/>
      <c r="B100" s="1"/>
      <c r="C100" s="1"/>
      <c r="D100" s="1"/>
      <c r="E100" s="1"/>
      <c r="F100" s="1"/>
    </row>
    <row r="101" spans="1:6" ht="15.75" customHeight="1" x14ac:dyDescent="0.25">
      <c r="A101" s="1"/>
      <c r="B101" s="1"/>
      <c r="C101" s="1"/>
      <c r="D101" s="1"/>
      <c r="E101" s="1"/>
      <c r="F101" s="1"/>
    </row>
    <row r="102" spans="1:6" ht="15.75" customHeight="1" x14ac:dyDescent="0.25">
      <c r="A102" s="1"/>
      <c r="B102" s="1"/>
      <c r="C102" s="1"/>
      <c r="D102" s="1"/>
      <c r="E102" s="1"/>
      <c r="F102" s="1"/>
    </row>
    <row r="103" spans="1:6" ht="15.75" customHeight="1" x14ac:dyDescent="0.25">
      <c r="A103" s="1"/>
      <c r="B103" s="1"/>
      <c r="C103" s="1"/>
      <c r="D103" s="1"/>
      <c r="E103" s="1"/>
      <c r="F103" s="1"/>
    </row>
    <row r="104" spans="1:6" ht="15.75" customHeight="1" x14ac:dyDescent="0.25">
      <c r="A104" s="1"/>
      <c r="B104" s="1"/>
      <c r="C104" s="1"/>
      <c r="D104" s="1"/>
      <c r="E104" s="1"/>
      <c r="F104" s="1"/>
    </row>
    <row r="105" spans="1:6" ht="15.75" customHeight="1" x14ac:dyDescent="0.25">
      <c r="A105" s="1"/>
      <c r="B105" s="1"/>
      <c r="C105" s="1"/>
      <c r="D105" s="1"/>
      <c r="E105" s="1"/>
      <c r="F105" s="1"/>
    </row>
    <row r="106" spans="1:6" ht="15.75" customHeight="1" x14ac:dyDescent="0.25">
      <c r="A106" s="1"/>
      <c r="B106" s="1"/>
      <c r="C106" s="1"/>
      <c r="D106" s="1"/>
      <c r="E106" s="1"/>
      <c r="F106" s="1"/>
    </row>
    <row r="107" spans="1:6" ht="15.75" customHeight="1" x14ac:dyDescent="0.25">
      <c r="A107" s="1"/>
      <c r="B107" s="1"/>
      <c r="C107" s="1"/>
      <c r="D107" s="1"/>
      <c r="E107" s="1"/>
      <c r="F107" s="1"/>
    </row>
    <row r="108" spans="1:6" ht="15.75" customHeight="1" x14ac:dyDescent="0.25">
      <c r="A108" s="1"/>
      <c r="B108" s="1"/>
      <c r="C108" s="1"/>
      <c r="D108" s="1"/>
      <c r="E108" s="1"/>
      <c r="F108" s="1"/>
    </row>
    <row r="109" spans="1:6" ht="15.75" customHeight="1" x14ac:dyDescent="0.25">
      <c r="A109" s="1"/>
      <c r="B109" s="1"/>
      <c r="C109" s="1"/>
      <c r="D109" s="1"/>
      <c r="E109" s="1"/>
      <c r="F109" s="1"/>
    </row>
    <row r="110" spans="1:6" ht="15.75" customHeight="1" x14ac:dyDescent="0.25">
      <c r="A110" s="1"/>
      <c r="B110" s="1"/>
      <c r="C110" s="1"/>
      <c r="D110" s="1"/>
      <c r="E110" s="1"/>
      <c r="F110" s="1"/>
    </row>
    <row r="111" spans="1:6" ht="15.75" customHeight="1" x14ac:dyDescent="0.25">
      <c r="A111" s="1"/>
      <c r="B111" s="1"/>
      <c r="C111" s="1"/>
      <c r="D111" s="1"/>
      <c r="E111" s="1"/>
      <c r="F111" s="1"/>
    </row>
    <row r="112" spans="1:6" ht="15.75" customHeight="1" x14ac:dyDescent="0.25">
      <c r="A112" s="1"/>
      <c r="B112" s="1"/>
      <c r="C112" s="1"/>
      <c r="D112" s="1"/>
      <c r="E112" s="1"/>
      <c r="F112" s="1"/>
    </row>
    <row r="113" spans="1:6" ht="15.75" customHeight="1" x14ac:dyDescent="0.25">
      <c r="A113" s="1"/>
      <c r="B113" s="1"/>
      <c r="C113" s="1"/>
      <c r="D113" s="1"/>
      <c r="E113" s="1"/>
      <c r="F113" s="1"/>
    </row>
    <row r="114" spans="1:6" ht="15.75" customHeight="1" x14ac:dyDescent="0.25">
      <c r="A114" s="1"/>
      <c r="B114" s="1"/>
      <c r="C114" s="1"/>
      <c r="D114" s="1"/>
      <c r="E114" s="1"/>
      <c r="F114" s="1"/>
    </row>
    <row r="115" spans="1:6" ht="15.75" customHeight="1" x14ac:dyDescent="0.25">
      <c r="A115" s="1"/>
      <c r="B115" s="1"/>
      <c r="C115" s="1"/>
      <c r="D115" s="1"/>
      <c r="E115" s="1"/>
      <c r="F115" s="1"/>
    </row>
    <row r="116" spans="1:6" ht="15.75" customHeight="1" x14ac:dyDescent="0.25">
      <c r="A116" s="1"/>
      <c r="B116" s="1"/>
      <c r="C116" s="1"/>
      <c r="D116" s="1"/>
      <c r="E116" s="1"/>
      <c r="F116" s="1"/>
    </row>
    <row r="117" spans="1:6" ht="15.75" customHeight="1" x14ac:dyDescent="0.25">
      <c r="A117" s="1"/>
      <c r="B117" s="1"/>
      <c r="C117" s="1"/>
      <c r="D117" s="1"/>
      <c r="E117" s="1"/>
      <c r="F117" s="1"/>
    </row>
    <row r="118" spans="1:6" ht="15.75" customHeight="1" x14ac:dyDescent="0.25">
      <c r="A118" s="1"/>
      <c r="B118" s="1"/>
      <c r="C118" s="1"/>
      <c r="D118" s="1"/>
      <c r="E118" s="1"/>
      <c r="F118" s="1"/>
    </row>
    <row r="119" spans="1:6" ht="15.75" customHeight="1" x14ac:dyDescent="0.25">
      <c r="A119" s="1"/>
      <c r="B119" s="1"/>
      <c r="C119" s="1"/>
      <c r="D119" s="1"/>
      <c r="E119" s="1"/>
      <c r="F119" s="1"/>
    </row>
    <row r="120" spans="1:6" ht="15.75" customHeight="1" x14ac:dyDescent="0.25">
      <c r="A120" s="1"/>
      <c r="B120" s="1"/>
      <c r="C120" s="1"/>
      <c r="D120" s="1"/>
      <c r="E120" s="1"/>
      <c r="F120" s="1"/>
    </row>
    <row r="121" spans="1:6" ht="15.75" customHeight="1" x14ac:dyDescent="0.25">
      <c r="A121" s="1"/>
      <c r="B121" s="1"/>
      <c r="C121" s="1"/>
      <c r="D121" s="1"/>
      <c r="E121" s="1"/>
      <c r="F121" s="1"/>
    </row>
    <row r="122" spans="1:6" ht="15.75" customHeight="1" x14ac:dyDescent="0.25">
      <c r="A122" s="1"/>
      <c r="B122" s="1"/>
      <c r="C122" s="1"/>
      <c r="D122" s="1"/>
      <c r="E122" s="1"/>
      <c r="F122" s="1"/>
    </row>
    <row r="123" spans="1:6" ht="15.75" customHeight="1" x14ac:dyDescent="0.25">
      <c r="A123" s="1"/>
      <c r="B123" s="1"/>
      <c r="C123" s="1"/>
      <c r="D123" s="1"/>
      <c r="E123" s="1"/>
      <c r="F123" s="1"/>
    </row>
    <row r="124" spans="1:6" ht="15.75" customHeight="1" x14ac:dyDescent="0.25">
      <c r="A124" s="1"/>
      <c r="B124" s="1"/>
      <c r="C124" s="1"/>
      <c r="D124" s="1"/>
      <c r="E124" s="1"/>
      <c r="F124" s="1"/>
    </row>
    <row r="125" spans="1:6" ht="15.75" customHeight="1" x14ac:dyDescent="0.25">
      <c r="A125" s="1"/>
      <c r="B125" s="1"/>
      <c r="C125" s="1"/>
      <c r="D125" s="1"/>
      <c r="E125" s="1"/>
      <c r="F125" s="1"/>
    </row>
    <row r="126" spans="1:6" ht="15.75" customHeight="1" x14ac:dyDescent="0.25">
      <c r="A126" s="1"/>
      <c r="B126" s="1"/>
      <c r="C126" s="1"/>
      <c r="D126" s="1"/>
      <c r="E126" s="1"/>
      <c r="F126" s="1"/>
    </row>
    <row r="127" spans="1:6" ht="15.75" customHeight="1" x14ac:dyDescent="0.25">
      <c r="A127" s="1"/>
      <c r="B127" s="1"/>
      <c r="C127" s="1"/>
      <c r="D127" s="1"/>
      <c r="E127" s="1"/>
      <c r="F127" s="1"/>
    </row>
    <row r="128" spans="1:6" ht="15.75" customHeight="1" x14ac:dyDescent="0.25">
      <c r="A128" s="1"/>
      <c r="B128" s="1"/>
      <c r="C128" s="1"/>
      <c r="D128" s="1"/>
      <c r="E128" s="1"/>
      <c r="F128" s="1"/>
    </row>
    <row r="129" spans="1:6" ht="15.75" customHeight="1" x14ac:dyDescent="0.25">
      <c r="A129" s="1"/>
      <c r="B129" s="1"/>
      <c r="C129" s="1"/>
      <c r="D129" s="1"/>
      <c r="E129" s="1"/>
      <c r="F129" s="1"/>
    </row>
    <row r="130" spans="1:6" ht="15.75" customHeight="1" x14ac:dyDescent="0.25">
      <c r="A130" s="1"/>
      <c r="B130" s="1"/>
      <c r="C130" s="1"/>
      <c r="D130" s="1"/>
      <c r="E130" s="1"/>
      <c r="F130" s="1"/>
    </row>
    <row r="131" spans="1:6" ht="15.75" customHeight="1" x14ac:dyDescent="0.25">
      <c r="A131" s="1"/>
      <c r="B131" s="1"/>
      <c r="C131" s="1"/>
      <c r="D131" s="1"/>
      <c r="E131" s="1"/>
      <c r="F131" s="1"/>
    </row>
    <row r="132" spans="1:6" ht="15.75" customHeight="1" x14ac:dyDescent="0.25">
      <c r="A132" s="1"/>
      <c r="B132" s="1"/>
      <c r="C132" s="1"/>
      <c r="D132" s="1"/>
      <c r="E132" s="1"/>
      <c r="F132" s="1"/>
    </row>
    <row r="133" spans="1:6" ht="15.75" customHeight="1" x14ac:dyDescent="0.25">
      <c r="A133" s="1"/>
      <c r="B133" s="1"/>
      <c r="C133" s="1"/>
      <c r="D133" s="1"/>
      <c r="E133" s="1"/>
      <c r="F133" s="1"/>
    </row>
    <row r="134" spans="1:6" ht="15.75" customHeight="1" x14ac:dyDescent="0.25">
      <c r="A134" s="1"/>
      <c r="B134" s="1"/>
      <c r="C134" s="1"/>
      <c r="D134" s="1"/>
      <c r="E134" s="1"/>
      <c r="F134" s="1"/>
    </row>
    <row r="135" spans="1:6" ht="15.75" customHeight="1" x14ac:dyDescent="0.25">
      <c r="A135" s="1"/>
      <c r="B135" s="1"/>
      <c r="C135" s="1"/>
      <c r="D135" s="1"/>
      <c r="E135" s="1"/>
      <c r="F135" s="1"/>
    </row>
    <row r="136" spans="1:6" ht="15.75" customHeight="1" x14ac:dyDescent="0.25">
      <c r="A136" s="1"/>
      <c r="B136" s="1"/>
      <c r="C136" s="1"/>
      <c r="D136" s="1"/>
      <c r="E136" s="1"/>
      <c r="F136" s="1"/>
    </row>
    <row r="137" spans="1:6" ht="15.75" customHeight="1" x14ac:dyDescent="0.25">
      <c r="A137" s="1"/>
      <c r="B137" s="1"/>
      <c r="C137" s="1"/>
      <c r="D137" s="1"/>
      <c r="E137" s="1"/>
      <c r="F137" s="1"/>
    </row>
    <row r="138" spans="1:6" ht="15.75" customHeight="1" x14ac:dyDescent="0.25">
      <c r="A138" s="1"/>
      <c r="B138" s="1"/>
      <c r="C138" s="1"/>
      <c r="D138" s="1"/>
      <c r="E138" s="1"/>
      <c r="F138" s="1"/>
    </row>
    <row r="139" spans="1:6" ht="15.75" customHeight="1" x14ac:dyDescent="0.25">
      <c r="A139" s="1"/>
      <c r="B139" s="1"/>
      <c r="C139" s="1"/>
      <c r="D139" s="1"/>
      <c r="E139" s="1"/>
      <c r="F139" s="1"/>
    </row>
    <row r="140" spans="1:6" ht="15.75" customHeight="1" x14ac:dyDescent="0.25">
      <c r="A140" s="1"/>
      <c r="B140" s="1"/>
      <c r="C140" s="1"/>
      <c r="D140" s="1"/>
      <c r="E140" s="1"/>
      <c r="F140" s="1"/>
    </row>
    <row r="141" spans="1:6" ht="15.75" customHeight="1" x14ac:dyDescent="0.25">
      <c r="A141" s="1"/>
      <c r="B141" s="1"/>
      <c r="C141" s="1"/>
      <c r="D141" s="1"/>
      <c r="E141" s="1"/>
      <c r="F141" s="1"/>
    </row>
    <row r="142" spans="1:6" ht="15.75" customHeight="1" x14ac:dyDescent="0.25">
      <c r="A142" s="1"/>
      <c r="B142" s="1"/>
      <c r="C142" s="1"/>
      <c r="D142" s="1"/>
      <c r="E142" s="1"/>
      <c r="F142" s="1"/>
    </row>
    <row r="143" spans="1:6" ht="15.75" customHeight="1" x14ac:dyDescent="0.25">
      <c r="A143" s="1"/>
      <c r="B143" s="1"/>
      <c r="C143" s="1"/>
      <c r="D143" s="1"/>
      <c r="E143" s="1"/>
      <c r="F143" s="1"/>
    </row>
    <row r="144" spans="1:6" ht="15.75" customHeight="1" x14ac:dyDescent="0.25">
      <c r="A144" s="1"/>
      <c r="B144" s="1"/>
      <c r="C144" s="1"/>
      <c r="D144" s="1"/>
      <c r="E144" s="1"/>
      <c r="F144" s="1"/>
    </row>
    <row r="145" spans="1:6" ht="15.75" customHeight="1" x14ac:dyDescent="0.25">
      <c r="A145" s="1"/>
      <c r="B145" s="1"/>
      <c r="C145" s="1"/>
      <c r="D145" s="1"/>
      <c r="E145" s="1"/>
      <c r="F145" s="1"/>
    </row>
    <row r="146" spans="1:6" ht="15.75" customHeight="1" x14ac:dyDescent="0.25">
      <c r="A146" s="1"/>
      <c r="B146" s="1"/>
      <c r="C146" s="1"/>
      <c r="D146" s="1"/>
      <c r="E146" s="1"/>
      <c r="F146" s="1"/>
    </row>
    <row r="147" spans="1:6" ht="15.75" customHeight="1" x14ac:dyDescent="0.25">
      <c r="A147" s="1"/>
      <c r="B147" s="1"/>
      <c r="C147" s="1"/>
      <c r="D147" s="1"/>
      <c r="E147" s="1"/>
      <c r="F147" s="1"/>
    </row>
    <row r="148" spans="1:6" ht="15.75" customHeight="1" x14ac:dyDescent="0.25">
      <c r="A148" s="1"/>
      <c r="B148" s="1"/>
      <c r="C148" s="1"/>
      <c r="D148" s="1"/>
      <c r="E148" s="1"/>
      <c r="F148" s="1"/>
    </row>
    <row r="149" spans="1:6" ht="15.75" customHeight="1" x14ac:dyDescent="0.25">
      <c r="A149" s="1"/>
      <c r="B149" s="1"/>
      <c r="C149" s="1"/>
      <c r="D149" s="1"/>
      <c r="E149" s="1"/>
      <c r="F149" s="1"/>
    </row>
    <row r="150" spans="1:6" ht="15.75" customHeight="1" x14ac:dyDescent="0.25">
      <c r="A150" s="1"/>
      <c r="B150" s="1"/>
      <c r="C150" s="1"/>
      <c r="D150" s="1"/>
      <c r="E150" s="1"/>
      <c r="F150" s="1"/>
    </row>
    <row r="151" spans="1:6" ht="15.75" customHeight="1" x14ac:dyDescent="0.25">
      <c r="A151" s="1"/>
      <c r="B151" s="1"/>
      <c r="C151" s="1"/>
      <c r="D151" s="1"/>
      <c r="E151" s="1"/>
      <c r="F151" s="1"/>
    </row>
    <row r="152" spans="1:6" ht="15.75" customHeight="1" x14ac:dyDescent="0.25">
      <c r="A152" s="1"/>
      <c r="B152" s="1"/>
      <c r="C152" s="1"/>
      <c r="D152" s="1"/>
      <c r="E152" s="1"/>
      <c r="F152" s="1"/>
    </row>
    <row r="153" spans="1:6" ht="15.75" customHeight="1" x14ac:dyDescent="0.25">
      <c r="A153" s="1"/>
      <c r="B153" s="1"/>
      <c r="C153" s="1"/>
      <c r="D153" s="1"/>
      <c r="E153" s="1"/>
      <c r="F153" s="1"/>
    </row>
    <row r="154" spans="1:6" ht="15.75" customHeight="1" x14ac:dyDescent="0.25">
      <c r="A154" s="1"/>
      <c r="B154" s="1"/>
      <c r="C154" s="1"/>
      <c r="D154" s="1"/>
      <c r="E154" s="1"/>
      <c r="F154" s="1"/>
    </row>
    <row r="155" spans="1:6" ht="15.75" customHeight="1" x14ac:dyDescent="0.25">
      <c r="A155" s="1"/>
      <c r="B155" s="1"/>
      <c r="C155" s="1"/>
      <c r="D155" s="1"/>
      <c r="E155" s="1"/>
      <c r="F155" s="1"/>
    </row>
    <row r="156" spans="1:6" ht="15.75" customHeight="1" x14ac:dyDescent="0.25">
      <c r="A156" s="1"/>
      <c r="B156" s="1"/>
      <c r="C156" s="1"/>
      <c r="D156" s="1"/>
      <c r="E156" s="1"/>
      <c r="F156" s="1"/>
    </row>
    <row r="157" spans="1:6" ht="15.75" customHeight="1" x14ac:dyDescent="0.25">
      <c r="A157" s="1"/>
      <c r="B157" s="1"/>
      <c r="C157" s="1"/>
      <c r="D157" s="1"/>
      <c r="E157" s="1"/>
      <c r="F157" s="1"/>
    </row>
    <row r="158" spans="1:6" ht="15.75" customHeight="1" x14ac:dyDescent="0.25">
      <c r="A158" s="1"/>
      <c r="B158" s="1"/>
      <c r="C158" s="1"/>
      <c r="D158" s="1"/>
      <c r="E158" s="1"/>
      <c r="F158" s="1"/>
    </row>
    <row r="159" spans="1:6" ht="15.75" customHeight="1" x14ac:dyDescent="0.25">
      <c r="A159" s="1"/>
      <c r="B159" s="1"/>
      <c r="C159" s="1"/>
      <c r="D159" s="1"/>
      <c r="E159" s="1"/>
      <c r="F159" s="1"/>
    </row>
    <row r="160" spans="1:6" ht="15.75" customHeight="1" x14ac:dyDescent="0.25">
      <c r="A160" s="1"/>
      <c r="B160" s="1"/>
      <c r="C160" s="1"/>
      <c r="D160" s="1"/>
      <c r="E160" s="1"/>
      <c r="F160" s="1"/>
    </row>
    <row r="161" spans="1:6" ht="15.75" customHeight="1" x14ac:dyDescent="0.25">
      <c r="A161" s="1"/>
      <c r="B161" s="1"/>
      <c r="C161" s="1"/>
      <c r="D161" s="1"/>
      <c r="E161" s="1"/>
      <c r="F161" s="1"/>
    </row>
    <row r="162" spans="1:6" ht="15.75" customHeight="1" x14ac:dyDescent="0.25">
      <c r="A162" s="1"/>
      <c r="B162" s="1"/>
      <c r="C162" s="1"/>
      <c r="D162" s="1"/>
      <c r="E162" s="1"/>
      <c r="F162" s="1"/>
    </row>
    <row r="163" spans="1:6" ht="15.75" customHeight="1" x14ac:dyDescent="0.25">
      <c r="A163" s="1"/>
      <c r="B163" s="1"/>
      <c r="C163" s="1"/>
      <c r="D163" s="1"/>
      <c r="E163" s="1"/>
      <c r="F163" s="1"/>
    </row>
    <row r="164" spans="1:6" ht="15.75" customHeight="1" x14ac:dyDescent="0.25">
      <c r="A164" s="1"/>
      <c r="B164" s="1"/>
      <c r="C164" s="1"/>
      <c r="D164" s="1"/>
      <c r="E164" s="1"/>
      <c r="F164" s="1"/>
    </row>
    <row r="165" spans="1:6" ht="15.75" customHeight="1" x14ac:dyDescent="0.25">
      <c r="A165" s="1"/>
      <c r="B165" s="1"/>
      <c r="C165" s="1"/>
      <c r="D165" s="1"/>
      <c r="E165" s="1"/>
      <c r="F165" s="1"/>
    </row>
    <row r="166" spans="1:6" ht="15.75" customHeight="1" x14ac:dyDescent="0.25">
      <c r="A166" s="1"/>
      <c r="B166" s="1"/>
      <c r="C166" s="1"/>
      <c r="D166" s="1"/>
      <c r="E166" s="1"/>
      <c r="F166" s="1"/>
    </row>
    <row r="167" spans="1:6" ht="15.75" customHeight="1" x14ac:dyDescent="0.25">
      <c r="A167" s="1"/>
      <c r="B167" s="1"/>
      <c r="C167" s="1"/>
      <c r="D167" s="1"/>
      <c r="E167" s="1"/>
      <c r="F167" s="1"/>
    </row>
    <row r="168" spans="1:6" ht="15.75" customHeight="1" x14ac:dyDescent="0.25">
      <c r="A168" s="1"/>
      <c r="B168" s="1"/>
      <c r="C168" s="1"/>
      <c r="D168" s="1"/>
      <c r="E168" s="1"/>
      <c r="F168" s="1"/>
    </row>
    <row r="169" spans="1:6" ht="15.75" customHeight="1" x14ac:dyDescent="0.25">
      <c r="A169" s="1"/>
      <c r="B169" s="1"/>
      <c r="C169" s="1"/>
      <c r="D169" s="1"/>
      <c r="E169" s="1"/>
      <c r="F169" s="1"/>
    </row>
    <row r="170" spans="1:6" ht="15.75" customHeight="1" x14ac:dyDescent="0.25">
      <c r="A170" s="1"/>
      <c r="B170" s="1"/>
      <c r="C170" s="1"/>
      <c r="D170" s="1"/>
      <c r="E170" s="1"/>
      <c r="F170" s="1"/>
    </row>
    <row r="171" spans="1:6" ht="15.75" customHeight="1" x14ac:dyDescent="0.25">
      <c r="A171" s="1"/>
      <c r="B171" s="1"/>
      <c r="C171" s="1"/>
      <c r="D171" s="1"/>
      <c r="E171" s="1"/>
      <c r="F171" s="1"/>
    </row>
    <row r="172" spans="1:6" ht="15.75" customHeight="1" x14ac:dyDescent="0.25">
      <c r="A172" s="1"/>
      <c r="B172" s="1"/>
      <c r="C172" s="1"/>
      <c r="D172" s="1"/>
      <c r="E172" s="1"/>
      <c r="F172" s="1"/>
    </row>
    <row r="173" spans="1:6" ht="15.75" customHeight="1" x14ac:dyDescent="0.25">
      <c r="A173" s="1"/>
      <c r="B173" s="1"/>
      <c r="C173" s="1"/>
      <c r="D173" s="1"/>
      <c r="E173" s="1"/>
      <c r="F173" s="1"/>
    </row>
    <row r="174" spans="1:6" ht="15.75" customHeight="1" x14ac:dyDescent="0.25">
      <c r="A174" s="1"/>
      <c r="B174" s="1"/>
      <c r="C174" s="1"/>
      <c r="D174" s="1"/>
      <c r="E174" s="1"/>
      <c r="F174" s="1"/>
    </row>
    <row r="175" spans="1:6" ht="15.75" customHeight="1" x14ac:dyDescent="0.25">
      <c r="A175" s="1"/>
      <c r="B175" s="1"/>
      <c r="C175" s="1"/>
      <c r="D175" s="1"/>
      <c r="E175" s="1"/>
      <c r="F175" s="1"/>
    </row>
    <row r="176" spans="1:6" ht="15.75" customHeight="1" x14ac:dyDescent="0.25">
      <c r="A176" s="1"/>
      <c r="B176" s="1"/>
      <c r="C176" s="1"/>
      <c r="D176" s="1"/>
      <c r="E176" s="1"/>
      <c r="F176" s="1"/>
    </row>
    <row r="177" spans="1:6" ht="15.75" customHeight="1" x14ac:dyDescent="0.25">
      <c r="A177" s="1"/>
      <c r="B177" s="1"/>
      <c r="C177" s="1"/>
      <c r="D177" s="1"/>
      <c r="E177" s="1"/>
      <c r="F177" s="1"/>
    </row>
    <row r="178" spans="1:6" ht="15.75" customHeight="1" x14ac:dyDescent="0.25">
      <c r="A178" s="1"/>
      <c r="B178" s="1"/>
      <c r="C178" s="1"/>
      <c r="D178" s="1"/>
      <c r="E178" s="1"/>
      <c r="F178" s="1"/>
    </row>
    <row r="179" spans="1:6" ht="15.75" customHeight="1" x14ac:dyDescent="0.25">
      <c r="A179" s="1"/>
      <c r="B179" s="1"/>
      <c r="C179" s="1"/>
      <c r="D179" s="1"/>
      <c r="E179" s="1"/>
      <c r="F179" s="1"/>
    </row>
    <row r="180" spans="1:6" ht="15.75" customHeight="1" x14ac:dyDescent="0.25">
      <c r="A180" s="1"/>
      <c r="B180" s="1"/>
      <c r="C180" s="1"/>
      <c r="D180" s="1"/>
      <c r="E180" s="1"/>
      <c r="F180" s="1"/>
    </row>
    <row r="181" spans="1:6" ht="15.75" customHeight="1" x14ac:dyDescent="0.25">
      <c r="A181" s="1"/>
      <c r="B181" s="1"/>
      <c r="C181" s="1"/>
      <c r="D181" s="1"/>
      <c r="E181" s="1"/>
      <c r="F181" s="1"/>
    </row>
    <row r="182" spans="1:6" ht="15.75" customHeight="1" x14ac:dyDescent="0.25">
      <c r="A182" s="1"/>
      <c r="B182" s="1"/>
      <c r="C182" s="1"/>
      <c r="D182" s="1"/>
      <c r="E182" s="1"/>
      <c r="F182" s="1"/>
    </row>
    <row r="183" spans="1:6" ht="15.75" customHeight="1" x14ac:dyDescent="0.25">
      <c r="A183" s="1"/>
      <c r="B183" s="1"/>
      <c r="C183" s="1"/>
      <c r="D183" s="1"/>
      <c r="E183" s="1"/>
      <c r="F183" s="1"/>
    </row>
    <row r="184" spans="1:6" ht="15.75" customHeight="1" x14ac:dyDescent="0.25">
      <c r="A184" s="1"/>
      <c r="B184" s="1"/>
      <c r="C184" s="1"/>
      <c r="D184" s="1"/>
      <c r="E184" s="1"/>
      <c r="F184" s="1"/>
    </row>
    <row r="185" spans="1:6" ht="15.75" customHeight="1" x14ac:dyDescent="0.25">
      <c r="A185" s="1"/>
      <c r="B185" s="1"/>
      <c r="C185" s="1"/>
      <c r="D185" s="1"/>
      <c r="E185" s="1"/>
      <c r="F185" s="1"/>
    </row>
    <row r="186" spans="1:6" ht="15.75" customHeight="1" x14ac:dyDescent="0.25">
      <c r="A186" s="1"/>
      <c r="B186" s="1"/>
      <c r="C186" s="1"/>
      <c r="D186" s="1"/>
      <c r="E186" s="1"/>
      <c r="F186" s="1"/>
    </row>
    <row r="187" spans="1:6" ht="15.75" customHeight="1" x14ac:dyDescent="0.25">
      <c r="A187" s="1"/>
      <c r="B187" s="1"/>
      <c r="C187" s="1"/>
      <c r="D187" s="1"/>
      <c r="E187" s="1"/>
      <c r="F187" s="1"/>
    </row>
    <row r="188" spans="1:6" ht="15.75" customHeight="1" x14ac:dyDescent="0.25">
      <c r="A188" s="1"/>
      <c r="B188" s="1"/>
      <c r="C188" s="1"/>
      <c r="D188" s="1"/>
      <c r="E188" s="1"/>
      <c r="F188" s="1"/>
    </row>
    <row r="189" spans="1:6" ht="15.75" customHeight="1" x14ac:dyDescent="0.25">
      <c r="A189" s="1"/>
      <c r="B189" s="1"/>
      <c r="C189" s="1"/>
      <c r="D189" s="1"/>
      <c r="E189" s="1"/>
      <c r="F189" s="1"/>
    </row>
    <row r="190" spans="1:6" ht="15.75" customHeight="1" x14ac:dyDescent="0.25">
      <c r="A190" s="1"/>
      <c r="B190" s="1"/>
      <c r="C190" s="1"/>
      <c r="D190" s="1"/>
      <c r="E190" s="1"/>
      <c r="F190" s="1"/>
    </row>
    <row r="191" spans="1:6" ht="15.75" customHeight="1" x14ac:dyDescent="0.25">
      <c r="A191" s="1"/>
      <c r="B191" s="1"/>
      <c r="C191" s="1"/>
      <c r="D191" s="1"/>
      <c r="E191" s="1"/>
      <c r="F191" s="1"/>
    </row>
    <row r="192" spans="1:6" ht="15.75" customHeight="1" x14ac:dyDescent="0.25">
      <c r="A192" s="1"/>
      <c r="B192" s="1"/>
      <c r="C192" s="1"/>
      <c r="D192" s="1"/>
      <c r="E192" s="1"/>
      <c r="F192" s="1"/>
    </row>
    <row r="193" spans="1:6" ht="15.75" customHeight="1" x14ac:dyDescent="0.25">
      <c r="A193" s="1"/>
      <c r="B193" s="1"/>
      <c r="C193" s="1"/>
      <c r="D193" s="1"/>
      <c r="E193" s="1"/>
      <c r="F193" s="1"/>
    </row>
    <row r="194" spans="1:6" ht="15.75" customHeight="1" x14ac:dyDescent="0.25">
      <c r="A194" s="1"/>
      <c r="B194" s="1"/>
      <c r="C194" s="1"/>
      <c r="D194" s="1"/>
      <c r="E194" s="1"/>
      <c r="F194" s="1"/>
    </row>
    <row r="195" spans="1:6" ht="15.75" customHeight="1" x14ac:dyDescent="0.25">
      <c r="A195" s="1"/>
      <c r="B195" s="1"/>
      <c r="C195" s="1"/>
      <c r="D195" s="1"/>
      <c r="E195" s="1"/>
      <c r="F195" s="1"/>
    </row>
    <row r="196" spans="1:6" ht="15.75" customHeight="1" x14ac:dyDescent="0.25">
      <c r="A196" s="1"/>
      <c r="B196" s="1"/>
      <c r="C196" s="1"/>
      <c r="D196" s="1"/>
      <c r="E196" s="1"/>
      <c r="F196" s="1"/>
    </row>
    <row r="197" spans="1:6" ht="15.75" customHeight="1" x14ac:dyDescent="0.25">
      <c r="A197" s="1"/>
      <c r="B197" s="1"/>
      <c r="C197" s="1"/>
      <c r="D197" s="1"/>
      <c r="E197" s="1"/>
      <c r="F197" s="1"/>
    </row>
    <row r="198" spans="1:6" ht="15.75" customHeight="1" x14ac:dyDescent="0.25">
      <c r="A198" s="1"/>
      <c r="B198" s="1"/>
      <c r="C198" s="1"/>
      <c r="D198" s="1"/>
      <c r="E198" s="1"/>
      <c r="F198" s="1"/>
    </row>
    <row r="199" spans="1:6" ht="15.75" customHeight="1" x14ac:dyDescent="0.25">
      <c r="A199" s="1"/>
      <c r="B199" s="1"/>
      <c r="C199" s="1"/>
      <c r="D199" s="1"/>
      <c r="E199" s="1"/>
      <c r="F199" s="1"/>
    </row>
    <row r="200" spans="1:6" ht="15.75" customHeight="1" x14ac:dyDescent="0.25">
      <c r="A200" s="1"/>
      <c r="B200" s="1"/>
      <c r="C200" s="1"/>
      <c r="D200" s="1"/>
      <c r="E200" s="1"/>
      <c r="F200" s="1"/>
    </row>
    <row r="201" spans="1:6" ht="15.75" customHeight="1" x14ac:dyDescent="0.25">
      <c r="A201" s="1"/>
      <c r="B201" s="1"/>
      <c r="C201" s="1"/>
      <c r="D201" s="1"/>
      <c r="E201" s="1"/>
      <c r="F201" s="1"/>
    </row>
    <row r="202" spans="1:6" ht="15.75" customHeight="1" x14ac:dyDescent="0.25">
      <c r="A202" s="1"/>
      <c r="B202" s="1"/>
      <c r="C202" s="1"/>
      <c r="D202" s="1"/>
      <c r="E202" s="1"/>
      <c r="F202" s="1"/>
    </row>
    <row r="203" spans="1:6" ht="15.75" customHeight="1" x14ac:dyDescent="0.25">
      <c r="A203" s="1"/>
      <c r="B203" s="1"/>
      <c r="C203" s="1"/>
      <c r="D203" s="1"/>
      <c r="E203" s="1"/>
      <c r="F203" s="1"/>
    </row>
    <row r="204" spans="1:6" ht="15.75" customHeight="1" x14ac:dyDescent="0.25">
      <c r="A204" s="1"/>
      <c r="B204" s="1"/>
      <c r="C204" s="1"/>
      <c r="D204" s="1"/>
      <c r="E204" s="1"/>
      <c r="F204" s="1"/>
    </row>
    <row r="205" spans="1:6" ht="15.75" customHeight="1" x14ac:dyDescent="0.25">
      <c r="A205" s="1"/>
      <c r="B205" s="1"/>
      <c r="C205" s="1"/>
      <c r="D205" s="1"/>
      <c r="E205" s="1"/>
      <c r="F205" s="1"/>
    </row>
    <row r="206" spans="1:6" ht="15.75" customHeight="1" x14ac:dyDescent="0.25">
      <c r="A206" s="1"/>
      <c r="B206" s="1"/>
      <c r="C206" s="1"/>
      <c r="D206" s="1"/>
      <c r="E206" s="1"/>
      <c r="F206" s="1"/>
    </row>
    <row r="207" spans="1:6" ht="15.75" customHeight="1" x14ac:dyDescent="0.25">
      <c r="A207" s="1"/>
      <c r="B207" s="1"/>
      <c r="C207" s="1"/>
      <c r="D207" s="1"/>
      <c r="E207" s="1"/>
      <c r="F207" s="1"/>
    </row>
    <row r="208" spans="1:6" ht="15.75" customHeight="1" x14ac:dyDescent="0.25">
      <c r="A208" s="1"/>
      <c r="B208" s="1"/>
      <c r="C208" s="1"/>
      <c r="D208" s="1"/>
      <c r="E208" s="1"/>
      <c r="F208" s="1"/>
    </row>
    <row r="209" spans="1:6" ht="15.75" customHeight="1" x14ac:dyDescent="0.25">
      <c r="A209" s="1"/>
      <c r="B209" s="1"/>
      <c r="C209" s="1"/>
      <c r="D209" s="1"/>
      <c r="E209" s="1"/>
      <c r="F209" s="1"/>
    </row>
    <row r="210" spans="1:6" ht="15.75" customHeight="1" x14ac:dyDescent="0.25">
      <c r="A210" s="1"/>
      <c r="B210" s="1"/>
      <c r="C210" s="1"/>
      <c r="D210" s="1"/>
      <c r="E210" s="1"/>
      <c r="F210" s="1"/>
    </row>
    <row r="211" spans="1:6" ht="15.75" customHeight="1" x14ac:dyDescent="0.25">
      <c r="A211" s="1"/>
      <c r="B211" s="1"/>
      <c r="C211" s="1"/>
      <c r="D211" s="1"/>
      <c r="E211" s="1"/>
      <c r="F211" s="1"/>
    </row>
    <row r="212" spans="1:6" ht="15.75" customHeight="1" x14ac:dyDescent="0.25">
      <c r="A212" s="1"/>
      <c r="B212" s="1"/>
      <c r="C212" s="1"/>
      <c r="D212" s="1"/>
      <c r="E212" s="1"/>
      <c r="F212" s="1"/>
    </row>
    <row r="213" spans="1:6" ht="15.75" customHeight="1" x14ac:dyDescent="0.25">
      <c r="A213" s="1"/>
      <c r="B213" s="1"/>
      <c r="C213" s="1"/>
      <c r="D213" s="1"/>
      <c r="E213" s="1"/>
      <c r="F213" s="1"/>
    </row>
    <row r="214" spans="1:6" ht="15.75" customHeight="1" x14ac:dyDescent="0.25">
      <c r="A214" s="1"/>
      <c r="B214" s="1"/>
      <c r="C214" s="1"/>
      <c r="D214" s="1"/>
      <c r="E214" s="1"/>
      <c r="F214" s="1"/>
    </row>
    <row r="215" spans="1:6" ht="15.75" customHeight="1" x14ac:dyDescent="0.25">
      <c r="A215" s="1"/>
      <c r="B215" s="1"/>
      <c r="C215" s="1"/>
      <c r="D215" s="1"/>
      <c r="E215" s="1"/>
      <c r="F215" s="1"/>
    </row>
    <row r="216" spans="1:6" ht="15.75" customHeight="1" x14ac:dyDescent="0.25">
      <c r="A216" s="1"/>
      <c r="B216" s="1"/>
      <c r="C216" s="1"/>
      <c r="D216" s="1"/>
      <c r="E216" s="1"/>
      <c r="F216" s="1"/>
    </row>
    <row r="217" spans="1:6" ht="15.75" customHeight="1" x14ac:dyDescent="0.25">
      <c r="A217" s="1"/>
      <c r="B217" s="1"/>
      <c r="C217" s="1"/>
      <c r="D217" s="1"/>
      <c r="E217" s="1"/>
      <c r="F217" s="1"/>
    </row>
    <row r="218" spans="1:6" ht="15.75" customHeight="1" x14ac:dyDescent="0.25">
      <c r="A218" s="1"/>
      <c r="B218" s="1"/>
      <c r="C218" s="1"/>
      <c r="D218" s="1"/>
      <c r="E218" s="1"/>
      <c r="F218" s="1"/>
    </row>
    <row r="219" spans="1:6" ht="15.75" customHeight="1" x14ac:dyDescent="0.25">
      <c r="A219" s="1"/>
      <c r="B219" s="1"/>
      <c r="C219" s="1"/>
      <c r="D219" s="1"/>
      <c r="E219" s="1"/>
      <c r="F219" s="1"/>
    </row>
    <row r="220" spans="1:6" ht="15.75" customHeight="1" x14ac:dyDescent="0.25">
      <c r="A220" s="1"/>
      <c r="B220" s="1"/>
      <c r="C220" s="1"/>
      <c r="D220" s="1"/>
      <c r="E220" s="1"/>
      <c r="F220" s="1"/>
    </row>
    <row r="221" spans="1:6" ht="15.75" customHeight="1" x14ac:dyDescent="0.25">
      <c r="A221" s="1"/>
      <c r="B221" s="1"/>
      <c r="C221" s="1"/>
      <c r="D221" s="1"/>
      <c r="E221" s="1"/>
      <c r="F221" s="1"/>
    </row>
    <row r="222" spans="1:6" ht="15.75" customHeight="1" x14ac:dyDescent="0.25">
      <c r="A222" s="1"/>
      <c r="B222" s="1"/>
      <c r="C222" s="1"/>
      <c r="D222" s="1"/>
      <c r="E222" s="1"/>
      <c r="F222" s="1"/>
    </row>
    <row r="223" spans="1:6" ht="15.75" customHeight="1" x14ac:dyDescent="0.25">
      <c r="A223" s="1"/>
      <c r="B223" s="1"/>
      <c r="C223" s="1"/>
      <c r="D223" s="1"/>
      <c r="E223" s="1"/>
      <c r="F223" s="1"/>
    </row>
    <row r="224" spans="1:6" ht="15.75" customHeight="1" x14ac:dyDescent="0.25">
      <c r="A224" s="1"/>
      <c r="B224" s="1"/>
      <c r="C224" s="1"/>
      <c r="D224" s="1"/>
      <c r="E224" s="1"/>
      <c r="F224" s="1"/>
    </row>
    <row r="225" spans="1:6" ht="15.75" customHeight="1" x14ac:dyDescent="0.25">
      <c r="A225" s="1"/>
      <c r="B225" s="1"/>
      <c r="C225" s="1"/>
      <c r="D225" s="1"/>
      <c r="E225" s="1"/>
      <c r="F225" s="1"/>
    </row>
    <row r="226" spans="1:6" ht="15.75" customHeight="1" x14ac:dyDescent="0.25">
      <c r="A226" s="1"/>
      <c r="B226" s="1"/>
      <c r="C226" s="1"/>
      <c r="D226" s="1"/>
      <c r="E226" s="1"/>
      <c r="F226" s="1"/>
    </row>
    <row r="227" spans="1:6" ht="15.75" customHeight="1" x14ac:dyDescent="0.25">
      <c r="A227" s="1"/>
      <c r="B227" s="1"/>
      <c r="C227" s="1"/>
      <c r="D227" s="1"/>
      <c r="E227" s="1"/>
      <c r="F227" s="1"/>
    </row>
    <row r="228" spans="1:6" ht="15.75" customHeight="1" x14ac:dyDescent="0.25">
      <c r="A228" s="1"/>
      <c r="B228" s="1"/>
      <c r="C228" s="1"/>
      <c r="D228" s="1"/>
      <c r="E228" s="1"/>
      <c r="F228" s="1"/>
    </row>
    <row r="229" spans="1:6" ht="15.75" customHeight="1" x14ac:dyDescent="0.25">
      <c r="A229" s="1"/>
      <c r="B229" s="1"/>
      <c r="C229" s="1"/>
      <c r="D229" s="1"/>
      <c r="E229" s="1"/>
      <c r="F229" s="1"/>
    </row>
    <row r="230" spans="1:6" ht="15.75" customHeight="1" x14ac:dyDescent="0.25">
      <c r="A230" s="1"/>
      <c r="B230" s="1"/>
      <c r="C230" s="1"/>
      <c r="D230" s="1"/>
      <c r="E230" s="1"/>
      <c r="F230" s="1"/>
    </row>
    <row r="231" spans="1:6" ht="15.75" customHeight="1" x14ac:dyDescent="0.25">
      <c r="A231" s="1"/>
      <c r="B231" s="1"/>
      <c r="C231" s="1"/>
      <c r="D231" s="1"/>
      <c r="E231" s="1"/>
      <c r="F231" s="1"/>
    </row>
    <row r="232" spans="1:6" ht="15.75" customHeight="1" x14ac:dyDescent="0.25">
      <c r="A232" s="1"/>
      <c r="B232" s="1"/>
      <c r="C232" s="1"/>
      <c r="D232" s="1"/>
      <c r="E232" s="1"/>
      <c r="F232" s="1"/>
    </row>
    <row r="233" spans="1:6" ht="15.75" customHeight="1" x14ac:dyDescent="0.25">
      <c r="A233" s="1"/>
      <c r="B233" s="1"/>
      <c r="C233" s="1"/>
      <c r="D233" s="1"/>
      <c r="E233" s="1"/>
      <c r="F233" s="1"/>
    </row>
    <row r="234" spans="1:6" ht="15.75" customHeight="1" x14ac:dyDescent="0.25">
      <c r="A234" s="1"/>
      <c r="B234" s="1"/>
      <c r="C234" s="1"/>
      <c r="D234" s="1"/>
      <c r="E234" s="1"/>
      <c r="F234" s="1"/>
    </row>
    <row r="235" spans="1:6" ht="15.75" customHeight="1" x14ac:dyDescent="0.25">
      <c r="A235" s="1"/>
      <c r="B235" s="1"/>
      <c r="C235" s="1"/>
      <c r="D235" s="1"/>
      <c r="E235" s="1"/>
      <c r="F235" s="1"/>
    </row>
    <row r="236" spans="1:6" ht="15.75" customHeight="1" x14ac:dyDescent="0.25">
      <c r="A236" s="1"/>
      <c r="B236" s="1"/>
      <c r="C236" s="1"/>
      <c r="D236" s="1"/>
      <c r="E236" s="1"/>
      <c r="F236" s="1"/>
    </row>
    <row r="237" spans="1:6" ht="15.75" customHeight="1" x14ac:dyDescent="0.25">
      <c r="A237" s="1"/>
      <c r="B237" s="1"/>
      <c r="C237" s="1"/>
      <c r="D237" s="1"/>
      <c r="E237" s="1"/>
      <c r="F237" s="1"/>
    </row>
    <row r="238" spans="1:6" ht="15.75" customHeight="1" x14ac:dyDescent="0.25">
      <c r="A238" s="1"/>
      <c r="B238" s="1"/>
      <c r="C238" s="1"/>
      <c r="D238" s="1"/>
      <c r="E238" s="1"/>
      <c r="F238" s="1"/>
    </row>
    <row r="239" spans="1:6" ht="15.75" customHeight="1" x14ac:dyDescent="0.25">
      <c r="A239" s="1"/>
      <c r="B239" s="1"/>
      <c r="C239" s="1"/>
      <c r="D239" s="1"/>
      <c r="E239" s="1"/>
      <c r="F239" s="1"/>
    </row>
    <row r="240" spans="1:6" ht="15.75" customHeight="1" x14ac:dyDescent="0.25">
      <c r="A240" s="1"/>
      <c r="B240" s="1"/>
      <c r="C240" s="1"/>
      <c r="D240" s="1"/>
      <c r="E240" s="1"/>
      <c r="F240" s="1"/>
    </row>
    <row r="241" spans="1:6" ht="15.75" customHeight="1" x14ac:dyDescent="0.25">
      <c r="A241" s="1"/>
      <c r="B241" s="1"/>
      <c r="C241" s="1"/>
      <c r="D241" s="1"/>
      <c r="E241" s="1"/>
      <c r="F241" s="1"/>
    </row>
    <row r="242" spans="1:6" ht="15.75" customHeight="1" x14ac:dyDescent="0.25">
      <c r="A242" s="1"/>
      <c r="B242" s="1"/>
      <c r="C242" s="1"/>
      <c r="D242" s="1"/>
      <c r="E242" s="1"/>
      <c r="F242" s="1"/>
    </row>
    <row r="243" spans="1:6" ht="15.75" customHeight="1" x14ac:dyDescent="0.25">
      <c r="A243" s="1"/>
      <c r="B243" s="1"/>
      <c r="C243" s="1"/>
      <c r="D243" s="1"/>
      <c r="E243" s="1"/>
      <c r="F243" s="1"/>
    </row>
    <row r="244" spans="1:6" ht="15.75" customHeight="1" x14ac:dyDescent="0.25">
      <c r="A244" s="1"/>
      <c r="B244" s="1"/>
      <c r="C244" s="1"/>
      <c r="D244" s="1"/>
      <c r="E244" s="1"/>
      <c r="F244" s="1"/>
    </row>
    <row r="245" spans="1:6" ht="15.75" customHeight="1" x14ac:dyDescent="0.25">
      <c r="A245" s="1"/>
      <c r="B245" s="1"/>
      <c r="C245" s="1"/>
      <c r="D245" s="1"/>
      <c r="E245" s="1"/>
      <c r="F245" s="1"/>
    </row>
    <row r="246" spans="1:6" ht="15.75" customHeight="1" x14ac:dyDescent="0.25">
      <c r="A246" s="1"/>
      <c r="B246" s="1"/>
      <c r="C246" s="1"/>
      <c r="D246" s="1"/>
      <c r="E246" s="1"/>
      <c r="F246" s="1"/>
    </row>
    <row r="247" spans="1:6" ht="15.75" customHeight="1" x14ac:dyDescent="0.25">
      <c r="A247" s="1"/>
      <c r="B247" s="1"/>
      <c r="C247" s="1"/>
      <c r="D247" s="1"/>
      <c r="E247" s="1"/>
      <c r="F247" s="1"/>
    </row>
    <row r="248" spans="1:6" ht="15.75" customHeight="1" x14ac:dyDescent="0.25">
      <c r="A248" s="1"/>
      <c r="B248" s="1"/>
      <c r="C248" s="1"/>
      <c r="D248" s="1"/>
      <c r="E248" s="1"/>
      <c r="F248" s="1"/>
    </row>
    <row r="249" spans="1:6" ht="15.75" customHeight="1" x14ac:dyDescent="0.25">
      <c r="A249" s="1"/>
      <c r="B249" s="1"/>
      <c r="C249" s="1"/>
      <c r="D249" s="1"/>
      <c r="E249" s="1"/>
      <c r="F249" s="1"/>
    </row>
    <row r="250" spans="1:6" ht="15.75" customHeight="1" x14ac:dyDescent="0.25">
      <c r="A250" s="1"/>
      <c r="B250" s="1"/>
      <c r="C250" s="1"/>
      <c r="D250" s="1"/>
      <c r="E250" s="1"/>
      <c r="F250" s="1"/>
    </row>
    <row r="251" spans="1:6" ht="15.75" customHeight="1" x14ac:dyDescent="0.25">
      <c r="A251" s="1"/>
      <c r="B251" s="1"/>
      <c r="C251" s="1"/>
      <c r="D251" s="1"/>
      <c r="E251" s="1"/>
      <c r="F251" s="1"/>
    </row>
    <row r="252" spans="1:6" ht="15.75" customHeight="1" x14ac:dyDescent="0.25">
      <c r="A252" s="1"/>
      <c r="B252" s="1"/>
      <c r="C252" s="1"/>
      <c r="D252" s="1"/>
      <c r="E252" s="1"/>
      <c r="F252" s="1"/>
    </row>
    <row r="253" spans="1:6" ht="15.75" customHeight="1" x14ac:dyDescent="0.25"/>
    <row r="254" spans="1:6" ht="15.75" customHeight="1" x14ac:dyDescent="0.25"/>
    <row r="255" spans="1:6" ht="15.75" customHeight="1" x14ac:dyDescent="0.25"/>
    <row r="256" spans="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2">
    <mergeCell ref="A1:F1"/>
    <mergeCell ref="A33:E3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69E99-CD63-4EDC-8768-9E64B627570F}">
  <dimension ref="A1:G988"/>
  <sheetViews>
    <sheetView tabSelected="1" topLeftCell="A10" workbookViewId="0">
      <selection activeCell="B27" sqref="B27"/>
    </sheetView>
  </sheetViews>
  <sheetFormatPr baseColWidth="10" defaultColWidth="14.42578125" defaultRowHeight="15" customHeight="1" x14ac:dyDescent="0.25"/>
  <cols>
    <col min="1" max="1" width="18" customWidth="1"/>
    <col min="2" max="2" width="12.42578125" customWidth="1"/>
    <col min="3" max="3" width="26.85546875" customWidth="1"/>
    <col min="4" max="4" width="19" customWidth="1"/>
    <col min="5" max="6" width="8" customWidth="1"/>
    <col min="7" max="26" width="15.140625" customWidth="1"/>
  </cols>
  <sheetData>
    <row r="1" spans="1:7" x14ac:dyDescent="0.25">
      <c r="A1" s="1"/>
      <c r="B1" s="1"/>
      <c r="C1" s="1"/>
      <c r="D1" s="1"/>
    </row>
    <row r="2" spans="1:7" ht="18.75" customHeight="1" x14ac:dyDescent="0.3">
      <c r="A2" s="92" t="s">
        <v>75</v>
      </c>
      <c r="B2" s="77"/>
      <c r="C2" s="77"/>
      <c r="D2" s="77"/>
      <c r="E2" s="77"/>
      <c r="F2" s="77"/>
    </row>
    <row r="3" spans="1:7" x14ac:dyDescent="0.25">
      <c r="A3" s="1"/>
      <c r="B3" s="1"/>
      <c r="C3" s="1"/>
      <c r="D3" s="1"/>
    </row>
    <row r="4" spans="1:7" x14ac:dyDescent="0.25">
      <c r="A4" s="22" t="s">
        <v>76</v>
      </c>
      <c r="B4" s="39">
        <v>2</v>
      </c>
      <c r="C4" s="125"/>
      <c r="D4" s="125"/>
      <c r="E4" s="125"/>
      <c r="F4" s="125"/>
      <c r="G4" s="123"/>
    </row>
    <row r="5" spans="1:7" x14ac:dyDescent="0.25">
      <c r="A5" s="22" t="s">
        <v>77</v>
      </c>
      <c r="B5" s="39">
        <v>0</v>
      </c>
      <c r="C5" s="1"/>
      <c r="D5" s="1"/>
    </row>
    <row r="6" spans="1:7" x14ac:dyDescent="0.25">
      <c r="A6" s="1"/>
      <c r="B6" s="1"/>
      <c r="C6" s="1"/>
      <c r="D6" s="1"/>
    </row>
    <row r="7" spans="1:7" x14ac:dyDescent="0.25">
      <c r="A7" s="47" t="s">
        <v>78</v>
      </c>
      <c r="B7" s="1"/>
      <c r="C7" s="1"/>
      <c r="D7" s="1"/>
    </row>
    <row r="8" spans="1:7" x14ac:dyDescent="0.25">
      <c r="A8" s="1"/>
      <c r="B8" s="1"/>
      <c r="C8" s="1"/>
      <c r="D8" s="1"/>
    </row>
    <row r="9" spans="1:7" x14ac:dyDescent="0.25">
      <c r="A9" s="1" t="s">
        <v>79</v>
      </c>
      <c r="B9" s="1">
        <v>52</v>
      </c>
      <c r="C9" s="1"/>
      <c r="D9" s="1"/>
    </row>
    <row r="10" spans="1:7" x14ac:dyDescent="0.25">
      <c r="A10" s="1" t="s">
        <v>80</v>
      </c>
      <c r="B10" s="1">
        <v>6</v>
      </c>
      <c r="C10" s="1"/>
      <c r="D10" s="1"/>
    </row>
    <row r="11" spans="1:7" x14ac:dyDescent="0.25">
      <c r="A11" s="1" t="s">
        <v>81</v>
      </c>
      <c r="B11" s="19">
        <f>B9-B10</f>
        <v>46</v>
      </c>
      <c r="C11" s="1"/>
      <c r="D11" s="1"/>
    </row>
    <row r="12" spans="1:7" x14ac:dyDescent="0.25">
      <c r="A12" s="1"/>
      <c r="B12" s="1"/>
      <c r="C12" s="1"/>
      <c r="D12" s="1"/>
    </row>
    <row r="13" spans="1:7" x14ac:dyDescent="0.25">
      <c r="A13" s="1" t="s">
        <v>82</v>
      </c>
      <c r="B13" s="1"/>
      <c r="C13" s="1"/>
      <c r="D13" s="1"/>
    </row>
    <row r="14" spans="1:7" x14ac:dyDescent="0.25">
      <c r="A14" s="1"/>
      <c r="B14" s="1"/>
      <c r="C14" s="1"/>
      <c r="D14" s="1"/>
    </row>
    <row r="15" spans="1:7" ht="30" customHeight="1" x14ac:dyDescent="0.25">
      <c r="A15" s="11"/>
      <c r="B15" s="11" t="s">
        <v>57</v>
      </c>
      <c r="C15" s="10" t="s">
        <v>83</v>
      </c>
      <c r="D15" s="10" t="s">
        <v>84</v>
      </c>
    </row>
    <row r="16" spans="1:7" x14ac:dyDescent="0.25">
      <c r="A16" s="11" t="s">
        <v>59</v>
      </c>
      <c r="B16" s="25">
        <v>20000</v>
      </c>
      <c r="C16" s="49">
        <f>B16/B$11</f>
        <v>434.78260869565219</v>
      </c>
      <c r="D16" s="14">
        <f t="shared" ref="D16:D20" si="0">C16/7</f>
        <v>62.111801242236027</v>
      </c>
    </row>
    <row r="17" spans="1:7" x14ac:dyDescent="0.25">
      <c r="A17" s="11" t="s">
        <v>60</v>
      </c>
      <c r="B17" s="25">
        <v>50000</v>
      </c>
      <c r="C17" s="49">
        <f t="shared" ref="C16:C20" si="1">B17/B$11</f>
        <v>1086.9565217391305</v>
      </c>
      <c r="D17" s="14">
        <f t="shared" si="0"/>
        <v>155.27950310559007</v>
      </c>
    </row>
    <row r="18" spans="1:7" x14ac:dyDescent="0.25">
      <c r="A18" s="11" t="s">
        <v>61</v>
      </c>
      <c r="B18" s="25">
        <v>50000</v>
      </c>
      <c r="C18" s="49">
        <f t="shared" si="1"/>
        <v>1086.9565217391305</v>
      </c>
      <c r="D18" s="14">
        <f t="shared" si="0"/>
        <v>155.27950310559007</v>
      </c>
    </row>
    <row r="19" spans="1:7" x14ac:dyDescent="0.25">
      <c r="A19" s="11" t="s">
        <v>62</v>
      </c>
      <c r="B19" s="25">
        <v>50000</v>
      </c>
      <c r="C19" s="49">
        <f t="shared" si="1"/>
        <v>1086.9565217391305</v>
      </c>
      <c r="D19" s="14">
        <f t="shared" si="0"/>
        <v>155.27950310559007</v>
      </c>
    </row>
    <row r="20" spans="1:7" x14ac:dyDescent="0.25">
      <c r="A20" s="11" t="s">
        <v>63</v>
      </c>
      <c r="B20" s="25">
        <v>50000</v>
      </c>
      <c r="C20" s="49">
        <f t="shared" si="1"/>
        <v>1086.9565217391305</v>
      </c>
      <c r="D20" s="14">
        <f t="shared" si="0"/>
        <v>155.27950310559007</v>
      </c>
    </row>
    <row r="21" spans="1:7" ht="15.75" customHeight="1" x14ac:dyDescent="0.25">
      <c r="A21" s="1"/>
      <c r="B21" s="1"/>
      <c r="C21" s="1"/>
      <c r="D21" s="1"/>
    </row>
    <row r="22" spans="1:7" ht="15.75" customHeight="1" x14ac:dyDescent="0.25">
      <c r="A22" s="96" t="s">
        <v>87</v>
      </c>
      <c r="B22" s="97">
        <f>+((C26-C25)/2)</f>
        <v>1250</v>
      </c>
      <c r="C22" s="177" t="s">
        <v>252</v>
      </c>
      <c r="D22" s="125"/>
      <c r="E22" s="125"/>
      <c r="F22" s="125"/>
      <c r="G22" s="123"/>
    </row>
    <row r="23" spans="1:7" ht="15.75" customHeight="1" x14ac:dyDescent="0.25">
      <c r="A23" s="77"/>
      <c r="B23" s="77"/>
      <c r="C23" s="77"/>
      <c r="D23" s="124"/>
      <c r="E23" s="125"/>
      <c r="F23" s="125"/>
      <c r="G23" s="123"/>
    </row>
    <row r="24" spans="1:7" ht="15.75" customHeight="1" x14ac:dyDescent="0.25">
      <c r="A24" s="1"/>
      <c r="B24" s="1"/>
      <c r="C24" s="1"/>
      <c r="D24" s="1"/>
    </row>
    <row r="25" spans="1:7" ht="15.75" customHeight="1" x14ac:dyDescent="0.25">
      <c r="A25" s="1"/>
      <c r="B25" s="135" t="s">
        <v>249</v>
      </c>
      <c r="C25" s="1">
        <v>0</v>
      </c>
      <c r="D25" s="1"/>
    </row>
    <row r="26" spans="1:7" ht="15.75" customHeight="1" x14ac:dyDescent="0.25">
      <c r="A26" s="1"/>
      <c r="B26" s="135" t="s">
        <v>250</v>
      </c>
      <c r="C26" s="1">
        <v>2500</v>
      </c>
      <c r="D26" s="1"/>
    </row>
    <row r="27" spans="1:7" ht="15.75" customHeight="1" x14ac:dyDescent="0.25">
      <c r="A27" s="1"/>
      <c r="B27" s="1"/>
      <c r="C27" s="1"/>
      <c r="D27" s="1"/>
    </row>
    <row r="28" spans="1:7" ht="15.75" customHeight="1" x14ac:dyDescent="0.25">
      <c r="A28" s="1"/>
      <c r="B28" s="1"/>
      <c r="C28" s="1"/>
      <c r="D28" s="1"/>
    </row>
    <row r="29" spans="1:7" ht="15.75" customHeight="1" x14ac:dyDescent="0.25">
      <c r="A29" s="1"/>
      <c r="B29" s="1"/>
      <c r="C29" s="1"/>
      <c r="D29" s="1"/>
    </row>
    <row r="30" spans="1:7" ht="15.75" customHeight="1" x14ac:dyDescent="0.25">
      <c r="A30" s="11"/>
      <c r="B30" s="176" t="s">
        <v>251</v>
      </c>
      <c r="C30" s="90"/>
      <c r="D30" s="125"/>
    </row>
    <row r="31" spans="1:7" ht="15.75" customHeight="1" x14ac:dyDescent="0.25">
      <c r="A31" s="11" t="s">
        <v>59</v>
      </c>
      <c r="B31" s="95">
        <v>1250</v>
      </c>
      <c r="C31" s="90"/>
      <c r="D31" s="125"/>
    </row>
    <row r="32" spans="1:7" ht="15.75" customHeight="1" x14ac:dyDescent="0.25">
      <c r="A32" s="11" t="s">
        <v>60</v>
      </c>
      <c r="B32" s="95">
        <v>1250</v>
      </c>
      <c r="C32" s="90"/>
      <c r="D32" s="1"/>
    </row>
    <row r="33" spans="1:4" ht="15.75" customHeight="1" x14ac:dyDescent="0.25">
      <c r="A33" s="11" t="s">
        <v>61</v>
      </c>
      <c r="B33" s="95">
        <v>1250</v>
      </c>
      <c r="C33" s="90"/>
      <c r="D33" s="1"/>
    </row>
    <row r="34" spans="1:4" ht="15.75" customHeight="1" x14ac:dyDescent="0.25">
      <c r="A34" s="11" t="s">
        <v>62</v>
      </c>
      <c r="B34" s="95">
        <v>1250</v>
      </c>
      <c r="C34" s="90"/>
      <c r="D34" s="1"/>
    </row>
    <row r="35" spans="1:4" ht="15.75" customHeight="1" x14ac:dyDescent="0.25">
      <c r="A35" s="11" t="s">
        <v>63</v>
      </c>
      <c r="B35" s="95">
        <v>1250</v>
      </c>
      <c r="C35" s="90"/>
      <c r="D35" s="1"/>
    </row>
    <row r="36" spans="1:4" ht="15.75" customHeight="1" x14ac:dyDescent="0.25">
      <c r="A36" s="1"/>
      <c r="B36" s="1"/>
      <c r="C36" s="1"/>
      <c r="D36" s="1"/>
    </row>
    <row r="37" spans="1:4" ht="15.75" customHeight="1" x14ac:dyDescent="0.25">
      <c r="A37" s="1"/>
      <c r="B37" s="1"/>
      <c r="C37" s="1"/>
      <c r="D37" s="1"/>
    </row>
    <row r="38" spans="1:4" ht="15.75" customHeight="1" x14ac:dyDescent="0.25">
      <c r="A38" s="1"/>
      <c r="B38" s="1"/>
      <c r="C38" s="1"/>
      <c r="D38" s="1"/>
    </row>
    <row r="39" spans="1:4" ht="15.75" customHeight="1" x14ac:dyDescent="0.25">
      <c r="A39" s="1"/>
      <c r="B39" s="1"/>
      <c r="C39" s="1"/>
      <c r="D39" s="1"/>
    </row>
    <row r="40" spans="1:4" ht="15.75" customHeight="1" x14ac:dyDescent="0.25">
      <c r="A40" s="1"/>
      <c r="B40" s="1"/>
      <c r="C40" s="1"/>
      <c r="D40" s="1"/>
    </row>
    <row r="41" spans="1:4" ht="15.75" customHeight="1" x14ac:dyDescent="0.25">
      <c r="A41" s="1"/>
      <c r="B41" s="1"/>
      <c r="C41" s="1"/>
      <c r="D41" s="1"/>
    </row>
    <row r="42" spans="1:4" ht="15.75" customHeight="1" x14ac:dyDescent="0.25">
      <c r="A42" s="1"/>
      <c r="B42" s="1"/>
      <c r="C42" s="1"/>
      <c r="D42" s="1"/>
    </row>
    <row r="43" spans="1:4" ht="15.75" customHeight="1" x14ac:dyDescent="0.25">
      <c r="A43" s="1"/>
      <c r="B43" s="1"/>
      <c r="C43" s="1"/>
      <c r="D43" s="1"/>
    </row>
    <row r="44" spans="1:4" ht="15.75" customHeight="1" x14ac:dyDescent="0.25">
      <c r="A44" s="1"/>
      <c r="B44" s="1"/>
      <c r="C44" s="1"/>
      <c r="D44" s="1"/>
    </row>
    <row r="45" spans="1:4" ht="15.75" customHeight="1" x14ac:dyDescent="0.25">
      <c r="A45" s="1"/>
      <c r="B45" s="1"/>
      <c r="C45" s="1"/>
      <c r="D45" s="1"/>
    </row>
    <row r="46" spans="1:4" ht="15.75" customHeight="1" x14ac:dyDescent="0.25">
      <c r="A46" s="1"/>
      <c r="B46" s="1"/>
      <c r="C46" s="1"/>
      <c r="D46" s="1"/>
    </row>
    <row r="47" spans="1:4" ht="15.75" customHeight="1" x14ac:dyDescent="0.25">
      <c r="A47" s="1"/>
      <c r="B47" s="1"/>
      <c r="C47" s="1"/>
      <c r="D47" s="1"/>
    </row>
    <row r="48" spans="1:4" ht="15.75" customHeight="1" x14ac:dyDescent="0.25">
      <c r="A48" s="1"/>
      <c r="B48" s="1"/>
      <c r="C48" s="1"/>
      <c r="D48" s="1"/>
    </row>
    <row r="49" spans="1:4" ht="15.75" customHeight="1" x14ac:dyDescent="0.25">
      <c r="A49" s="1"/>
      <c r="B49" s="1"/>
      <c r="C49" s="1"/>
      <c r="D49" s="1"/>
    </row>
    <row r="50" spans="1:4" ht="15.75" customHeight="1" x14ac:dyDescent="0.25">
      <c r="A50" s="1"/>
      <c r="B50" s="1"/>
      <c r="C50" s="1"/>
      <c r="D50" s="1"/>
    </row>
    <row r="51" spans="1:4" ht="15.75" customHeight="1" x14ac:dyDescent="0.25">
      <c r="A51" s="1"/>
      <c r="B51" s="1"/>
      <c r="C51" s="1"/>
      <c r="D51" s="1"/>
    </row>
    <row r="52" spans="1:4" ht="15.75" customHeight="1" x14ac:dyDescent="0.25">
      <c r="A52" s="1"/>
      <c r="B52" s="1"/>
      <c r="C52" s="1"/>
      <c r="D52" s="1"/>
    </row>
    <row r="53" spans="1:4" ht="15.75" customHeight="1" x14ac:dyDescent="0.25">
      <c r="A53" s="1"/>
      <c r="B53" s="1"/>
      <c r="C53" s="1"/>
      <c r="D53" s="1"/>
    </row>
    <row r="54" spans="1:4" ht="15.75" customHeight="1" x14ac:dyDescent="0.25">
      <c r="A54" s="1"/>
      <c r="B54" s="1"/>
      <c r="C54" s="1"/>
      <c r="D54" s="1"/>
    </row>
    <row r="55" spans="1:4" ht="15.75" customHeight="1" x14ac:dyDescent="0.25">
      <c r="A55" s="1"/>
      <c r="B55" s="1"/>
      <c r="C55" s="1"/>
      <c r="D55" s="1"/>
    </row>
    <row r="56" spans="1:4" ht="15.75" customHeight="1" x14ac:dyDescent="0.25">
      <c r="A56" s="1"/>
      <c r="B56" s="1"/>
      <c r="C56" s="1"/>
      <c r="D56" s="1"/>
    </row>
    <row r="57" spans="1:4" ht="15.75" customHeight="1" x14ac:dyDescent="0.25">
      <c r="A57" s="1"/>
      <c r="B57" s="1"/>
      <c r="C57" s="1"/>
      <c r="D57" s="1"/>
    </row>
    <row r="58" spans="1:4" ht="15.75" customHeight="1" x14ac:dyDescent="0.25">
      <c r="A58" s="1"/>
      <c r="B58" s="1"/>
      <c r="C58" s="1"/>
      <c r="D58" s="1"/>
    </row>
    <row r="59" spans="1:4" ht="15.75" customHeight="1" x14ac:dyDescent="0.25">
      <c r="A59" s="1"/>
      <c r="B59" s="1"/>
      <c r="C59" s="1"/>
      <c r="D59" s="1"/>
    </row>
    <row r="60" spans="1:4" ht="15.75" customHeight="1" x14ac:dyDescent="0.25">
      <c r="A60" s="1"/>
      <c r="B60" s="1"/>
      <c r="C60" s="1"/>
      <c r="D60" s="1"/>
    </row>
    <row r="61" spans="1:4" ht="15.75" customHeight="1" x14ac:dyDescent="0.25">
      <c r="A61" s="1"/>
      <c r="B61" s="1"/>
      <c r="C61" s="1"/>
      <c r="D61" s="1"/>
    </row>
    <row r="62" spans="1:4" ht="15.75" customHeight="1" x14ac:dyDescent="0.25">
      <c r="A62" s="1"/>
      <c r="B62" s="1"/>
      <c r="C62" s="1"/>
      <c r="D62" s="1"/>
    </row>
    <row r="63" spans="1:4" ht="15.75" customHeight="1" x14ac:dyDescent="0.25">
      <c r="A63" s="1"/>
      <c r="B63" s="1"/>
      <c r="C63" s="1"/>
      <c r="D63" s="1"/>
    </row>
    <row r="64" spans="1:4" ht="15.75" customHeight="1" x14ac:dyDescent="0.25">
      <c r="A64" s="1"/>
      <c r="B64" s="1"/>
      <c r="C64" s="1"/>
      <c r="D64" s="1"/>
    </row>
    <row r="65" spans="1:4" ht="15.75" customHeight="1" x14ac:dyDescent="0.25">
      <c r="A65" s="1"/>
      <c r="B65" s="1"/>
      <c r="C65" s="1"/>
      <c r="D65" s="1"/>
    </row>
    <row r="66" spans="1:4" ht="15.75" customHeight="1" x14ac:dyDescent="0.25">
      <c r="A66" s="1"/>
      <c r="B66" s="1"/>
      <c r="C66" s="1"/>
      <c r="D66" s="1"/>
    </row>
    <row r="67" spans="1:4" ht="15.75" customHeight="1" x14ac:dyDescent="0.25">
      <c r="A67" s="1"/>
      <c r="B67" s="1"/>
      <c r="C67" s="1"/>
      <c r="D67" s="1"/>
    </row>
    <row r="68" spans="1:4" ht="15.75" customHeight="1" x14ac:dyDescent="0.25">
      <c r="A68" s="1"/>
      <c r="B68" s="1"/>
      <c r="C68" s="1"/>
      <c r="D68" s="1"/>
    </row>
    <row r="69" spans="1:4" ht="15.75" customHeight="1" x14ac:dyDescent="0.25">
      <c r="A69" s="1"/>
      <c r="B69" s="1"/>
      <c r="C69" s="1"/>
      <c r="D69" s="1"/>
    </row>
    <row r="70" spans="1:4" ht="15.75" customHeight="1" x14ac:dyDescent="0.25">
      <c r="A70" s="1"/>
      <c r="B70" s="1"/>
      <c r="C70" s="1"/>
      <c r="D70" s="1"/>
    </row>
    <row r="71" spans="1:4" ht="15.75" customHeight="1" x14ac:dyDescent="0.25">
      <c r="A71" s="1"/>
      <c r="B71" s="1"/>
      <c r="C71" s="1"/>
      <c r="D71" s="1"/>
    </row>
    <row r="72" spans="1:4" ht="15.75" customHeight="1" x14ac:dyDescent="0.25">
      <c r="A72" s="1"/>
      <c r="B72" s="1"/>
      <c r="C72" s="1"/>
      <c r="D72" s="1"/>
    </row>
    <row r="73" spans="1:4" ht="15.75" customHeight="1" x14ac:dyDescent="0.25">
      <c r="A73" s="1"/>
      <c r="B73" s="1"/>
      <c r="C73" s="1"/>
      <c r="D73" s="1"/>
    </row>
    <row r="74" spans="1:4" ht="15.75" customHeight="1" x14ac:dyDescent="0.25">
      <c r="A74" s="1"/>
      <c r="B74" s="1"/>
      <c r="C74" s="1"/>
      <c r="D74" s="1"/>
    </row>
    <row r="75" spans="1:4" ht="15.75" customHeight="1" x14ac:dyDescent="0.25">
      <c r="A75" s="1"/>
      <c r="B75" s="1"/>
      <c r="C75" s="1"/>
      <c r="D75" s="1"/>
    </row>
    <row r="76" spans="1:4" ht="15.75" customHeight="1" x14ac:dyDescent="0.25">
      <c r="A76" s="1"/>
      <c r="B76" s="1"/>
      <c r="C76" s="1"/>
      <c r="D76" s="1"/>
    </row>
    <row r="77" spans="1:4" ht="15.75" customHeight="1" x14ac:dyDescent="0.25">
      <c r="A77" s="1"/>
      <c r="B77" s="1"/>
      <c r="C77" s="1"/>
      <c r="D77" s="1"/>
    </row>
    <row r="78" spans="1:4" ht="15.75" customHeight="1" x14ac:dyDescent="0.25">
      <c r="A78" s="1"/>
      <c r="B78" s="1"/>
      <c r="C78" s="1"/>
      <c r="D78" s="1"/>
    </row>
    <row r="79" spans="1:4" ht="15.75" customHeight="1" x14ac:dyDescent="0.25">
      <c r="A79" s="1"/>
      <c r="B79" s="1"/>
      <c r="C79" s="1"/>
      <c r="D79" s="1"/>
    </row>
    <row r="80" spans="1:4" ht="15.75" customHeight="1" x14ac:dyDescent="0.25">
      <c r="A80" s="1"/>
      <c r="B80" s="1"/>
      <c r="C80" s="1"/>
      <c r="D80" s="1"/>
    </row>
    <row r="81" spans="1:4" ht="15.75" customHeight="1" x14ac:dyDescent="0.25">
      <c r="A81" s="1"/>
      <c r="B81" s="1"/>
      <c r="C81" s="1"/>
      <c r="D81" s="1"/>
    </row>
    <row r="82" spans="1:4" ht="15.75" customHeight="1" x14ac:dyDescent="0.25">
      <c r="A82" s="1"/>
      <c r="B82" s="1"/>
      <c r="C82" s="1"/>
      <c r="D82" s="1"/>
    </row>
    <row r="83" spans="1:4" ht="15.75" customHeight="1" x14ac:dyDescent="0.25">
      <c r="A83" s="1"/>
      <c r="B83" s="1"/>
      <c r="C83" s="1"/>
      <c r="D83" s="1"/>
    </row>
    <row r="84" spans="1:4" ht="15.75" customHeight="1" x14ac:dyDescent="0.25">
      <c r="A84" s="1"/>
      <c r="B84" s="1"/>
      <c r="C84" s="1"/>
      <c r="D84" s="1"/>
    </row>
    <row r="85" spans="1:4" ht="15.75" customHeight="1" x14ac:dyDescent="0.25">
      <c r="A85" s="1"/>
      <c r="B85" s="1"/>
      <c r="C85" s="1"/>
      <c r="D85" s="1"/>
    </row>
    <row r="86" spans="1:4" ht="15.75" customHeight="1" x14ac:dyDescent="0.25">
      <c r="A86" s="1"/>
      <c r="B86" s="1"/>
      <c r="C86" s="1"/>
      <c r="D86" s="1"/>
    </row>
    <row r="87" spans="1:4" ht="15.75" customHeight="1" x14ac:dyDescent="0.25">
      <c r="A87" s="1"/>
      <c r="B87" s="1"/>
      <c r="C87" s="1"/>
      <c r="D87" s="1"/>
    </row>
    <row r="88" spans="1:4" ht="15.75" customHeight="1" x14ac:dyDescent="0.25">
      <c r="A88" s="1"/>
      <c r="B88" s="1"/>
      <c r="C88" s="1"/>
      <c r="D88" s="1"/>
    </row>
    <row r="89" spans="1:4" ht="15.75" customHeight="1" x14ac:dyDescent="0.25">
      <c r="A89" s="1"/>
      <c r="B89" s="1"/>
      <c r="C89" s="1"/>
      <c r="D89" s="1"/>
    </row>
    <row r="90" spans="1:4" ht="15.75" customHeight="1" x14ac:dyDescent="0.25">
      <c r="A90" s="1"/>
      <c r="B90" s="1"/>
      <c r="C90" s="1"/>
      <c r="D90" s="1"/>
    </row>
    <row r="91" spans="1:4" ht="15.75" customHeight="1" x14ac:dyDescent="0.25">
      <c r="A91" s="1"/>
      <c r="B91" s="1"/>
      <c r="C91" s="1"/>
      <c r="D91" s="1"/>
    </row>
    <row r="92" spans="1:4" ht="15.75" customHeight="1" x14ac:dyDescent="0.25">
      <c r="A92" s="1"/>
      <c r="B92" s="1"/>
      <c r="C92" s="1"/>
      <c r="D92" s="1"/>
    </row>
    <row r="93" spans="1:4" ht="15.75" customHeight="1" x14ac:dyDescent="0.25">
      <c r="A93" s="1"/>
      <c r="B93" s="1"/>
      <c r="C93" s="1"/>
      <c r="D93" s="1"/>
    </row>
    <row r="94" spans="1:4" ht="15.75" customHeight="1" x14ac:dyDescent="0.25">
      <c r="A94" s="1"/>
      <c r="B94" s="1"/>
      <c r="C94" s="1"/>
      <c r="D94" s="1"/>
    </row>
    <row r="95" spans="1:4" ht="15.75" customHeight="1" x14ac:dyDescent="0.25">
      <c r="A95" s="1"/>
      <c r="B95" s="1"/>
      <c r="C95" s="1"/>
      <c r="D95" s="1"/>
    </row>
    <row r="96" spans="1:4" ht="15.75" customHeight="1" x14ac:dyDescent="0.25">
      <c r="A96" s="1"/>
      <c r="B96" s="1"/>
      <c r="C96" s="1"/>
      <c r="D96" s="1"/>
    </row>
    <row r="97" spans="1:4" ht="15.75" customHeight="1" x14ac:dyDescent="0.25">
      <c r="A97" s="1"/>
      <c r="B97" s="1"/>
      <c r="C97" s="1"/>
      <c r="D97" s="1"/>
    </row>
    <row r="98" spans="1:4" ht="15.75" customHeight="1" x14ac:dyDescent="0.25">
      <c r="A98" s="1"/>
      <c r="B98" s="1"/>
      <c r="C98" s="1"/>
      <c r="D98" s="1"/>
    </row>
    <row r="99" spans="1:4" ht="15.75" customHeight="1" x14ac:dyDescent="0.25">
      <c r="A99" s="1"/>
      <c r="B99" s="1"/>
      <c r="C99" s="1"/>
      <c r="D99" s="1"/>
    </row>
    <row r="100" spans="1:4" ht="15.75" customHeight="1" x14ac:dyDescent="0.25">
      <c r="A100" s="1"/>
      <c r="B100" s="1"/>
      <c r="C100" s="1"/>
      <c r="D100" s="1"/>
    </row>
    <row r="101" spans="1:4" ht="15.75" customHeight="1" x14ac:dyDescent="0.25">
      <c r="A101" s="1"/>
      <c r="B101" s="1"/>
      <c r="C101" s="1"/>
      <c r="D101" s="1"/>
    </row>
    <row r="102" spans="1:4" ht="15.75" customHeight="1" x14ac:dyDescent="0.25">
      <c r="A102" s="1"/>
      <c r="B102" s="1"/>
      <c r="C102" s="1"/>
      <c r="D102" s="1"/>
    </row>
    <row r="103" spans="1:4" ht="15.75" customHeight="1" x14ac:dyDescent="0.25">
      <c r="A103" s="1"/>
      <c r="B103" s="1"/>
      <c r="C103" s="1"/>
      <c r="D103" s="1"/>
    </row>
    <row r="104" spans="1:4" ht="15.75" customHeight="1" x14ac:dyDescent="0.25">
      <c r="A104" s="1"/>
      <c r="B104" s="1"/>
      <c r="C104" s="1"/>
      <c r="D104" s="1"/>
    </row>
    <row r="105" spans="1:4" ht="15.75" customHeight="1" x14ac:dyDescent="0.25">
      <c r="A105" s="1"/>
      <c r="B105" s="1"/>
      <c r="C105" s="1"/>
      <c r="D105" s="1"/>
    </row>
    <row r="106" spans="1:4" ht="15.75" customHeight="1" x14ac:dyDescent="0.25">
      <c r="A106" s="1"/>
      <c r="B106" s="1"/>
      <c r="C106" s="1"/>
      <c r="D106" s="1"/>
    </row>
    <row r="107" spans="1:4" ht="15.75" customHeight="1" x14ac:dyDescent="0.25">
      <c r="A107" s="1"/>
      <c r="B107" s="1"/>
      <c r="C107" s="1"/>
      <c r="D107" s="1"/>
    </row>
    <row r="108" spans="1:4" ht="15.75" customHeight="1" x14ac:dyDescent="0.25">
      <c r="A108" s="1"/>
      <c r="B108" s="1"/>
      <c r="C108" s="1"/>
      <c r="D108" s="1"/>
    </row>
    <row r="109" spans="1:4" ht="15.75" customHeight="1" x14ac:dyDescent="0.25">
      <c r="A109" s="1"/>
      <c r="B109" s="1"/>
      <c r="C109" s="1"/>
      <c r="D109" s="1"/>
    </row>
    <row r="110" spans="1:4" ht="15.75" customHeight="1" x14ac:dyDescent="0.25">
      <c r="A110" s="1"/>
      <c r="B110" s="1"/>
      <c r="C110" s="1"/>
      <c r="D110" s="1"/>
    </row>
    <row r="111" spans="1:4" ht="15.75" customHeight="1" x14ac:dyDescent="0.25">
      <c r="A111" s="1"/>
      <c r="B111" s="1"/>
      <c r="C111" s="1"/>
      <c r="D111" s="1"/>
    </row>
    <row r="112" spans="1:4" ht="15.75" customHeight="1" x14ac:dyDescent="0.25">
      <c r="A112" s="1"/>
      <c r="B112" s="1"/>
      <c r="C112" s="1"/>
      <c r="D112" s="1"/>
    </row>
    <row r="113" spans="1:4" ht="15.75" customHeight="1" x14ac:dyDescent="0.25">
      <c r="A113" s="1"/>
      <c r="B113" s="1"/>
      <c r="C113" s="1"/>
      <c r="D113" s="1"/>
    </row>
    <row r="114" spans="1:4" ht="15.75" customHeight="1" x14ac:dyDescent="0.25">
      <c r="A114" s="1"/>
      <c r="B114" s="1"/>
      <c r="C114" s="1"/>
      <c r="D114" s="1"/>
    </row>
    <row r="115" spans="1:4" ht="15.75" customHeight="1" x14ac:dyDescent="0.25">
      <c r="A115" s="1"/>
      <c r="B115" s="1"/>
      <c r="C115" s="1"/>
      <c r="D115" s="1"/>
    </row>
    <row r="116" spans="1:4" ht="15.75" customHeight="1" x14ac:dyDescent="0.25">
      <c r="A116" s="1"/>
      <c r="B116" s="1"/>
      <c r="C116" s="1"/>
      <c r="D116" s="1"/>
    </row>
    <row r="117" spans="1:4" ht="15.75" customHeight="1" x14ac:dyDescent="0.25">
      <c r="A117" s="1"/>
      <c r="B117" s="1"/>
      <c r="C117" s="1"/>
      <c r="D117" s="1"/>
    </row>
    <row r="118" spans="1:4" ht="15.75" customHeight="1" x14ac:dyDescent="0.25">
      <c r="A118" s="1"/>
      <c r="B118" s="1"/>
      <c r="C118" s="1"/>
      <c r="D118" s="1"/>
    </row>
    <row r="119" spans="1:4" ht="15.75" customHeight="1" x14ac:dyDescent="0.25">
      <c r="A119" s="1"/>
      <c r="B119" s="1"/>
      <c r="C119" s="1"/>
      <c r="D119" s="1"/>
    </row>
    <row r="120" spans="1:4" ht="15.75" customHeight="1" x14ac:dyDescent="0.25">
      <c r="A120" s="1"/>
      <c r="B120" s="1"/>
      <c r="C120" s="1"/>
      <c r="D120" s="1"/>
    </row>
    <row r="121" spans="1:4" ht="15.75" customHeight="1" x14ac:dyDescent="0.25">
      <c r="A121" s="1"/>
      <c r="B121" s="1"/>
      <c r="C121" s="1"/>
      <c r="D121" s="1"/>
    </row>
    <row r="122" spans="1:4" ht="15.75" customHeight="1" x14ac:dyDescent="0.25">
      <c r="A122" s="1"/>
      <c r="B122" s="1"/>
      <c r="C122" s="1"/>
      <c r="D122" s="1"/>
    </row>
    <row r="123" spans="1:4" ht="15.75" customHeight="1" x14ac:dyDescent="0.25">
      <c r="A123" s="1"/>
      <c r="B123" s="1"/>
      <c r="C123" s="1"/>
      <c r="D123" s="1"/>
    </row>
    <row r="124" spans="1:4" ht="15.75" customHeight="1" x14ac:dyDescent="0.25">
      <c r="A124" s="1"/>
      <c r="B124" s="1"/>
      <c r="C124" s="1"/>
      <c r="D124" s="1"/>
    </row>
    <row r="125" spans="1:4" ht="15.75" customHeight="1" x14ac:dyDescent="0.25">
      <c r="A125" s="1"/>
      <c r="B125" s="1"/>
      <c r="C125" s="1"/>
      <c r="D125" s="1"/>
    </row>
    <row r="126" spans="1:4" ht="15.75" customHeight="1" x14ac:dyDescent="0.25">
      <c r="A126" s="1"/>
      <c r="B126" s="1"/>
      <c r="C126" s="1"/>
      <c r="D126" s="1"/>
    </row>
    <row r="127" spans="1:4" ht="15.75" customHeight="1" x14ac:dyDescent="0.25">
      <c r="A127" s="1"/>
      <c r="B127" s="1"/>
      <c r="C127" s="1"/>
      <c r="D127" s="1"/>
    </row>
    <row r="128" spans="1:4" ht="15.75" customHeight="1" x14ac:dyDescent="0.25">
      <c r="A128" s="1"/>
      <c r="B128" s="1"/>
      <c r="C128" s="1"/>
      <c r="D128" s="1"/>
    </row>
    <row r="129" spans="1:4" ht="15.75" customHeight="1" x14ac:dyDescent="0.25">
      <c r="A129" s="1"/>
      <c r="B129" s="1"/>
      <c r="C129" s="1"/>
      <c r="D129" s="1"/>
    </row>
    <row r="130" spans="1:4" ht="15.75" customHeight="1" x14ac:dyDescent="0.25">
      <c r="A130" s="1"/>
      <c r="B130" s="1"/>
      <c r="C130" s="1"/>
      <c r="D130" s="1"/>
    </row>
    <row r="131" spans="1:4" ht="15.75" customHeight="1" x14ac:dyDescent="0.25">
      <c r="A131" s="1"/>
      <c r="B131" s="1"/>
      <c r="C131" s="1"/>
      <c r="D131" s="1"/>
    </row>
    <row r="132" spans="1:4" ht="15.75" customHeight="1" x14ac:dyDescent="0.25">
      <c r="A132" s="1"/>
      <c r="B132" s="1"/>
      <c r="C132" s="1"/>
      <c r="D132" s="1"/>
    </row>
    <row r="133" spans="1:4" ht="15.75" customHeight="1" x14ac:dyDescent="0.25">
      <c r="A133" s="1"/>
      <c r="B133" s="1"/>
      <c r="C133" s="1"/>
      <c r="D133" s="1"/>
    </row>
    <row r="134" spans="1:4" ht="15.75" customHeight="1" x14ac:dyDescent="0.25">
      <c r="A134" s="1"/>
      <c r="B134" s="1"/>
      <c r="C134" s="1"/>
      <c r="D134" s="1"/>
    </row>
    <row r="135" spans="1:4" ht="15.75" customHeight="1" x14ac:dyDescent="0.25">
      <c r="A135" s="1"/>
      <c r="B135" s="1"/>
      <c r="C135" s="1"/>
      <c r="D135" s="1"/>
    </row>
    <row r="136" spans="1:4" ht="15.75" customHeight="1" x14ac:dyDescent="0.25">
      <c r="A136" s="1"/>
      <c r="B136" s="1"/>
      <c r="C136" s="1"/>
      <c r="D136" s="1"/>
    </row>
    <row r="137" spans="1:4" ht="15.75" customHeight="1" x14ac:dyDescent="0.25">
      <c r="A137" s="1"/>
      <c r="B137" s="1"/>
      <c r="C137" s="1"/>
      <c r="D137" s="1"/>
    </row>
    <row r="138" spans="1:4" ht="15.75" customHeight="1" x14ac:dyDescent="0.25">
      <c r="A138" s="1"/>
      <c r="B138" s="1"/>
      <c r="C138" s="1"/>
      <c r="D138" s="1"/>
    </row>
    <row r="139" spans="1:4" ht="15.75" customHeight="1" x14ac:dyDescent="0.25">
      <c r="A139" s="1"/>
      <c r="B139" s="1"/>
      <c r="C139" s="1"/>
      <c r="D139" s="1"/>
    </row>
    <row r="140" spans="1:4" ht="15.75" customHeight="1" x14ac:dyDescent="0.25">
      <c r="A140" s="1"/>
      <c r="B140" s="1"/>
      <c r="C140" s="1"/>
      <c r="D140" s="1"/>
    </row>
    <row r="141" spans="1:4" ht="15.75" customHeight="1" x14ac:dyDescent="0.25">
      <c r="A141" s="1"/>
      <c r="B141" s="1"/>
      <c r="C141" s="1"/>
      <c r="D141" s="1"/>
    </row>
    <row r="142" spans="1:4" ht="15.75" customHeight="1" x14ac:dyDescent="0.25">
      <c r="A142" s="1"/>
      <c r="B142" s="1"/>
      <c r="C142" s="1"/>
      <c r="D142" s="1"/>
    </row>
    <row r="143" spans="1:4" ht="15.75" customHeight="1" x14ac:dyDescent="0.25">
      <c r="A143" s="1"/>
      <c r="B143" s="1"/>
      <c r="C143" s="1"/>
      <c r="D143" s="1"/>
    </row>
    <row r="144" spans="1:4" ht="15.75" customHeight="1" x14ac:dyDescent="0.25">
      <c r="A144" s="1"/>
      <c r="B144" s="1"/>
      <c r="C144" s="1"/>
      <c r="D144" s="1"/>
    </row>
    <row r="145" spans="1:4" ht="15.75" customHeight="1" x14ac:dyDescent="0.25">
      <c r="A145" s="1"/>
      <c r="B145" s="1"/>
      <c r="C145" s="1"/>
      <c r="D145" s="1"/>
    </row>
    <row r="146" spans="1:4" ht="15.75" customHeight="1" x14ac:dyDescent="0.25">
      <c r="A146" s="1"/>
      <c r="B146" s="1"/>
      <c r="C146" s="1"/>
      <c r="D146" s="1"/>
    </row>
    <row r="147" spans="1:4" ht="15.75" customHeight="1" x14ac:dyDescent="0.25">
      <c r="A147" s="1"/>
      <c r="B147" s="1"/>
      <c r="C147" s="1"/>
      <c r="D147" s="1"/>
    </row>
    <row r="148" spans="1:4" ht="15.75" customHeight="1" x14ac:dyDescent="0.25">
      <c r="A148" s="1"/>
      <c r="B148" s="1"/>
      <c r="C148" s="1"/>
      <c r="D148" s="1"/>
    </row>
    <row r="149" spans="1:4" ht="15.75" customHeight="1" x14ac:dyDescent="0.25">
      <c r="A149" s="1"/>
      <c r="B149" s="1"/>
      <c r="C149" s="1"/>
      <c r="D149" s="1"/>
    </row>
    <row r="150" spans="1:4" ht="15.75" customHeight="1" x14ac:dyDescent="0.25">
      <c r="A150" s="1"/>
      <c r="B150" s="1"/>
      <c r="C150" s="1"/>
      <c r="D150" s="1"/>
    </row>
    <row r="151" spans="1:4" ht="15.75" customHeight="1" x14ac:dyDescent="0.25">
      <c r="A151" s="1"/>
      <c r="B151" s="1"/>
      <c r="C151" s="1"/>
      <c r="D151" s="1"/>
    </row>
    <row r="152" spans="1:4" ht="15.75" customHeight="1" x14ac:dyDescent="0.25">
      <c r="A152" s="1"/>
      <c r="B152" s="1"/>
      <c r="C152" s="1"/>
      <c r="D152" s="1"/>
    </row>
    <row r="153" spans="1:4" ht="15.75" customHeight="1" x14ac:dyDescent="0.25">
      <c r="A153" s="1"/>
      <c r="B153" s="1"/>
      <c r="C153" s="1"/>
      <c r="D153" s="1"/>
    </row>
    <row r="154" spans="1:4" ht="15.75" customHeight="1" x14ac:dyDescent="0.25">
      <c r="A154" s="1"/>
      <c r="B154" s="1"/>
      <c r="C154" s="1"/>
      <c r="D154" s="1"/>
    </row>
    <row r="155" spans="1:4" ht="15.75" customHeight="1" x14ac:dyDescent="0.25">
      <c r="A155" s="1"/>
      <c r="B155" s="1"/>
      <c r="C155" s="1"/>
      <c r="D155" s="1"/>
    </row>
    <row r="156" spans="1:4" ht="15.75" customHeight="1" x14ac:dyDescent="0.25">
      <c r="A156" s="1"/>
      <c r="B156" s="1"/>
      <c r="C156" s="1"/>
      <c r="D156" s="1"/>
    </row>
    <row r="157" spans="1:4" ht="15.75" customHeight="1" x14ac:dyDescent="0.25">
      <c r="A157" s="1"/>
      <c r="B157" s="1"/>
      <c r="C157" s="1"/>
      <c r="D157" s="1"/>
    </row>
    <row r="158" spans="1:4" ht="15.75" customHeight="1" x14ac:dyDescent="0.25">
      <c r="A158" s="1"/>
      <c r="B158" s="1"/>
      <c r="C158" s="1"/>
      <c r="D158" s="1"/>
    </row>
    <row r="159" spans="1:4" ht="15.75" customHeight="1" x14ac:dyDescent="0.25">
      <c r="A159" s="1"/>
      <c r="B159" s="1"/>
      <c r="C159" s="1"/>
      <c r="D159" s="1"/>
    </row>
    <row r="160" spans="1:4" ht="15.75" customHeight="1" x14ac:dyDescent="0.25">
      <c r="A160" s="1"/>
      <c r="B160" s="1"/>
      <c r="C160" s="1"/>
      <c r="D160" s="1"/>
    </row>
    <row r="161" spans="1:4" ht="15.75" customHeight="1" x14ac:dyDescent="0.25">
      <c r="A161" s="1"/>
      <c r="B161" s="1"/>
      <c r="C161" s="1"/>
      <c r="D161" s="1"/>
    </row>
    <row r="162" spans="1:4" ht="15.75" customHeight="1" x14ac:dyDescent="0.25">
      <c r="A162" s="1"/>
      <c r="B162" s="1"/>
      <c r="C162" s="1"/>
      <c r="D162" s="1"/>
    </row>
    <row r="163" spans="1:4" ht="15.75" customHeight="1" x14ac:dyDescent="0.25">
      <c r="A163" s="1"/>
      <c r="B163" s="1"/>
      <c r="C163" s="1"/>
      <c r="D163" s="1"/>
    </row>
    <row r="164" spans="1:4" ht="15.75" customHeight="1" x14ac:dyDescent="0.25">
      <c r="A164" s="1"/>
      <c r="B164" s="1"/>
      <c r="C164" s="1"/>
      <c r="D164" s="1"/>
    </row>
    <row r="165" spans="1:4" ht="15.75" customHeight="1" x14ac:dyDescent="0.25">
      <c r="A165" s="1"/>
      <c r="B165" s="1"/>
      <c r="C165" s="1"/>
      <c r="D165" s="1"/>
    </row>
    <row r="166" spans="1:4" ht="15.75" customHeight="1" x14ac:dyDescent="0.25">
      <c r="A166" s="1"/>
      <c r="B166" s="1"/>
      <c r="C166" s="1"/>
      <c r="D166" s="1"/>
    </row>
    <row r="167" spans="1:4" ht="15.75" customHeight="1" x14ac:dyDescent="0.25">
      <c r="A167" s="1"/>
      <c r="B167" s="1"/>
      <c r="C167" s="1"/>
      <c r="D167" s="1"/>
    </row>
    <row r="168" spans="1:4" ht="15.75" customHeight="1" x14ac:dyDescent="0.25">
      <c r="A168" s="1"/>
      <c r="B168" s="1"/>
      <c r="C168" s="1"/>
      <c r="D168" s="1"/>
    </row>
    <row r="169" spans="1:4" ht="15.75" customHeight="1" x14ac:dyDescent="0.25">
      <c r="A169" s="1"/>
      <c r="B169" s="1"/>
      <c r="C169" s="1"/>
      <c r="D169" s="1"/>
    </row>
    <row r="170" spans="1:4" ht="15.75" customHeight="1" x14ac:dyDescent="0.25">
      <c r="A170" s="1"/>
      <c r="B170" s="1"/>
      <c r="C170" s="1"/>
      <c r="D170" s="1"/>
    </row>
    <row r="171" spans="1:4" ht="15.75" customHeight="1" x14ac:dyDescent="0.25">
      <c r="A171" s="1"/>
      <c r="B171" s="1"/>
      <c r="C171" s="1"/>
      <c r="D171" s="1"/>
    </row>
    <row r="172" spans="1:4" ht="15.75" customHeight="1" x14ac:dyDescent="0.25">
      <c r="A172" s="1"/>
      <c r="B172" s="1"/>
      <c r="C172" s="1"/>
      <c r="D172" s="1"/>
    </row>
    <row r="173" spans="1:4" ht="15.75" customHeight="1" x14ac:dyDescent="0.25">
      <c r="A173" s="1"/>
      <c r="B173" s="1"/>
      <c r="C173" s="1"/>
      <c r="D173" s="1"/>
    </row>
    <row r="174" spans="1:4" ht="15.75" customHeight="1" x14ac:dyDescent="0.25">
      <c r="A174" s="1"/>
      <c r="B174" s="1"/>
      <c r="C174" s="1"/>
      <c r="D174" s="1"/>
    </row>
    <row r="175" spans="1:4" ht="15.75" customHeight="1" x14ac:dyDescent="0.25">
      <c r="A175" s="1"/>
      <c r="B175" s="1"/>
      <c r="C175" s="1"/>
      <c r="D175" s="1"/>
    </row>
    <row r="176" spans="1:4" ht="15.75" customHeight="1" x14ac:dyDescent="0.25">
      <c r="A176" s="1"/>
      <c r="B176" s="1"/>
      <c r="C176" s="1"/>
      <c r="D176" s="1"/>
    </row>
    <row r="177" spans="1:4" ht="15.75" customHeight="1" x14ac:dyDescent="0.25">
      <c r="A177" s="1"/>
      <c r="B177" s="1"/>
      <c r="C177" s="1"/>
      <c r="D177" s="1"/>
    </row>
    <row r="178" spans="1:4" ht="15.75" customHeight="1" x14ac:dyDescent="0.25">
      <c r="A178" s="1"/>
      <c r="B178" s="1"/>
      <c r="C178" s="1"/>
      <c r="D178" s="1"/>
    </row>
    <row r="179" spans="1:4" ht="15.75" customHeight="1" x14ac:dyDescent="0.25">
      <c r="A179" s="1"/>
      <c r="B179" s="1"/>
      <c r="C179" s="1"/>
      <c r="D179" s="1"/>
    </row>
    <row r="180" spans="1:4" ht="15.75" customHeight="1" x14ac:dyDescent="0.25">
      <c r="A180" s="1"/>
      <c r="B180" s="1"/>
      <c r="C180" s="1"/>
      <c r="D180" s="1"/>
    </row>
    <row r="181" spans="1:4" ht="15.75" customHeight="1" x14ac:dyDescent="0.25">
      <c r="A181" s="1"/>
      <c r="B181" s="1"/>
      <c r="C181" s="1"/>
      <c r="D181" s="1"/>
    </row>
    <row r="182" spans="1:4" ht="15.75" customHeight="1" x14ac:dyDescent="0.25">
      <c r="A182" s="1"/>
      <c r="B182" s="1"/>
      <c r="C182" s="1"/>
      <c r="D182" s="1"/>
    </row>
    <row r="183" spans="1:4" ht="15.75" customHeight="1" x14ac:dyDescent="0.25">
      <c r="A183" s="1"/>
      <c r="B183" s="1"/>
      <c r="C183" s="1"/>
      <c r="D183" s="1"/>
    </row>
    <row r="184" spans="1:4" ht="15.75" customHeight="1" x14ac:dyDescent="0.25">
      <c r="A184" s="1"/>
      <c r="B184" s="1"/>
      <c r="C184" s="1"/>
      <c r="D184" s="1"/>
    </row>
    <row r="185" spans="1:4" ht="15.75" customHeight="1" x14ac:dyDescent="0.25">
      <c r="A185" s="1"/>
      <c r="B185" s="1"/>
      <c r="C185" s="1"/>
      <c r="D185" s="1"/>
    </row>
    <row r="186" spans="1:4" ht="15.75" customHeight="1" x14ac:dyDescent="0.25">
      <c r="A186" s="1"/>
      <c r="B186" s="1"/>
      <c r="C186" s="1"/>
      <c r="D186" s="1"/>
    </row>
    <row r="187" spans="1:4" ht="15.75" customHeight="1" x14ac:dyDescent="0.25">
      <c r="A187" s="1"/>
      <c r="B187" s="1"/>
      <c r="C187" s="1"/>
      <c r="D187" s="1"/>
    </row>
    <row r="188" spans="1:4" ht="15.75" customHeight="1" x14ac:dyDescent="0.25">
      <c r="A188" s="1"/>
      <c r="B188" s="1"/>
      <c r="C188" s="1"/>
      <c r="D188" s="1"/>
    </row>
    <row r="189" spans="1:4" ht="15.75" customHeight="1" x14ac:dyDescent="0.25">
      <c r="A189" s="1"/>
      <c r="B189" s="1"/>
      <c r="C189" s="1"/>
      <c r="D189" s="1"/>
    </row>
    <row r="190" spans="1:4" ht="15.75" customHeight="1" x14ac:dyDescent="0.25">
      <c r="A190" s="1"/>
      <c r="B190" s="1"/>
      <c r="C190" s="1"/>
      <c r="D190" s="1"/>
    </row>
    <row r="191" spans="1:4" ht="15.75" customHeight="1" x14ac:dyDescent="0.25">
      <c r="A191" s="1"/>
      <c r="B191" s="1"/>
      <c r="C191" s="1"/>
      <c r="D191" s="1"/>
    </row>
    <row r="192" spans="1:4" ht="15.75" customHeight="1" x14ac:dyDescent="0.25">
      <c r="A192" s="1"/>
      <c r="B192" s="1"/>
      <c r="C192" s="1"/>
      <c r="D192" s="1"/>
    </row>
    <row r="193" spans="1:4" ht="15.75" customHeight="1" x14ac:dyDescent="0.25">
      <c r="A193" s="1"/>
      <c r="B193" s="1"/>
      <c r="C193" s="1"/>
      <c r="D193" s="1"/>
    </row>
    <row r="194" spans="1:4" ht="15.75" customHeight="1" x14ac:dyDescent="0.25">
      <c r="A194" s="1"/>
      <c r="B194" s="1"/>
      <c r="C194" s="1"/>
      <c r="D194" s="1"/>
    </row>
    <row r="195" spans="1:4" ht="15.75" customHeight="1" x14ac:dyDescent="0.25">
      <c r="A195" s="1"/>
      <c r="B195" s="1"/>
      <c r="C195" s="1"/>
      <c r="D195" s="1"/>
    </row>
    <row r="196" spans="1:4" ht="15.75" customHeight="1" x14ac:dyDescent="0.25">
      <c r="A196" s="1"/>
      <c r="B196" s="1"/>
      <c r="C196" s="1"/>
      <c r="D196" s="1"/>
    </row>
    <row r="197" spans="1:4" ht="15.75" customHeight="1" x14ac:dyDescent="0.25">
      <c r="A197" s="1"/>
      <c r="B197" s="1"/>
      <c r="C197" s="1"/>
      <c r="D197" s="1"/>
    </row>
    <row r="198" spans="1:4" ht="15.75" customHeight="1" x14ac:dyDescent="0.25">
      <c r="A198" s="1"/>
      <c r="B198" s="1"/>
      <c r="C198" s="1"/>
      <c r="D198" s="1"/>
    </row>
    <row r="199" spans="1:4" ht="15.75" customHeight="1" x14ac:dyDescent="0.25">
      <c r="A199" s="1"/>
      <c r="B199" s="1"/>
      <c r="C199" s="1"/>
      <c r="D199" s="1"/>
    </row>
    <row r="200" spans="1:4" ht="15.75" customHeight="1" x14ac:dyDescent="0.25">
      <c r="A200" s="1"/>
      <c r="B200" s="1"/>
      <c r="C200" s="1"/>
      <c r="D200" s="1"/>
    </row>
    <row r="201" spans="1:4" ht="15.75" customHeight="1" x14ac:dyDescent="0.25">
      <c r="A201" s="1"/>
      <c r="B201" s="1"/>
      <c r="C201" s="1"/>
      <c r="D201" s="1"/>
    </row>
    <row r="202" spans="1:4" ht="15.75" customHeight="1" x14ac:dyDescent="0.25">
      <c r="A202" s="1"/>
      <c r="B202" s="1"/>
      <c r="C202" s="1"/>
      <c r="D202" s="1"/>
    </row>
    <row r="203" spans="1:4" ht="15.75" customHeight="1" x14ac:dyDescent="0.25">
      <c r="A203" s="1"/>
      <c r="B203" s="1"/>
      <c r="C203" s="1"/>
      <c r="D203" s="1"/>
    </row>
    <row r="204" spans="1:4" ht="15.75" customHeight="1" x14ac:dyDescent="0.25">
      <c r="A204" s="1"/>
      <c r="B204" s="1"/>
      <c r="C204" s="1"/>
      <c r="D204" s="1"/>
    </row>
    <row r="205" spans="1:4" ht="15.75" customHeight="1" x14ac:dyDescent="0.25">
      <c r="A205" s="1"/>
      <c r="B205" s="1"/>
      <c r="C205" s="1"/>
      <c r="D205" s="1"/>
    </row>
    <row r="206" spans="1:4" ht="15.75" customHeight="1" x14ac:dyDescent="0.25">
      <c r="A206" s="1"/>
      <c r="B206" s="1"/>
      <c r="C206" s="1"/>
      <c r="D206" s="1"/>
    </row>
    <row r="207" spans="1:4" ht="15.75" customHeight="1" x14ac:dyDescent="0.25">
      <c r="A207" s="1"/>
      <c r="B207" s="1"/>
      <c r="C207" s="1"/>
      <c r="D207" s="1"/>
    </row>
    <row r="208" spans="1:4" ht="15.75" customHeight="1" x14ac:dyDescent="0.25">
      <c r="A208" s="1"/>
      <c r="B208" s="1"/>
      <c r="C208" s="1"/>
      <c r="D208" s="1"/>
    </row>
    <row r="209" spans="1:4" ht="15.75" customHeight="1" x14ac:dyDescent="0.25">
      <c r="A209" s="1"/>
      <c r="B209" s="1"/>
      <c r="C209" s="1"/>
      <c r="D209" s="1"/>
    </row>
    <row r="210" spans="1:4" ht="15.75" customHeight="1" x14ac:dyDescent="0.25">
      <c r="A210" s="1"/>
      <c r="B210" s="1"/>
      <c r="C210" s="1"/>
      <c r="D210" s="1"/>
    </row>
    <row r="211" spans="1:4" ht="15.75" customHeight="1" x14ac:dyDescent="0.25">
      <c r="A211" s="1"/>
      <c r="B211" s="1"/>
      <c r="C211" s="1"/>
      <c r="D211" s="1"/>
    </row>
    <row r="212" spans="1:4" ht="15.75" customHeight="1" x14ac:dyDescent="0.25">
      <c r="A212" s="1"/>
      <c r="B212" s="1"/>
      <c r="C212" s="1"/>
      <c r="D212" s="1"/>
    </row>
    <row r="213" spans="1:4" ht="15.75" customHeight="1" x14ac:dyDescent="0.25">
      <c r="A213" s="1"/>
      <c r="B213" s="1"/>
      <c r="C213" s="1"/>
      <c r="D213" s="1"/>
    </row>
    <row r="214" spans="1:4" ht="15.75" customHeight="1" x14ac:dyDescent="0.25">
      <c r="A214" s="1"/>
      <c r="B214" s="1"/>
      <c r="C214" s="1"/>
      <c r="D214" s="1"/>
    </row>
    <row r="215" spans="1:4" ht="15.75" customHeight="1" x14ac:dyDescent="0.25">
      <c r="A215" s="1"/>
      <c r="B215" s="1"/>
      <c r="C215" s="1"/>
      <c r="D215" s="1"/>
    </row>
    <row r="216" spans="1:4" ht="15.75" customHeight="1" x14ac:dyDescent="0.25">
      <c r="A216" s="1"/>
      <c r="B216" s="1"/>
      <c r="C216" s="1"/>
      <c r="D216" s="1"/>
    </row>
    <row r="217" spans="1:4" ht="15.75" customHeight="1" x14ac:dyDescent="0.25">
      <c r="A217" s="1"/>
      <c r="B217" s="1"/>
      <c r="C217" s="1"/>
      <c r="D217" s="1"/>
    </row>
    <row r="218" spans="1:4" ht="15.75" customHeight="1" x14ac:dyDescent="0.25">
      <c r="A218" s="1"/>
      <c r="B218" s="1"/>
      <c r="C218" s="1"/>
      <c r="D218" s="1"/>
    </row>
    <row r="219" spans="1:4" ht="15.75" customHeight="1" x14ac:dyDescent="0.25">
      <c r="A219" s="1"/>
      <c r="B219" s="1"/>
      <c r="C219" s="1"/>
      <c r="D219" s="1"/>
    </row>
    <row r="220" spans="1:4" ht="15.75" customHeight="1" x14ac:dyDescent="0.25">
      <c r="A220" s="1"/>
      <c r="B220" s="1"/>
      <c r="C220" s="1"/>
      <c r="D220" s="1"/>
    </row>
    <row r="221" spans="1:4" ht="15.75" customHeight="1" x14ac:dyDescent="0.25">
      <c r="A221" s="1"/>
      <c r="B221" s="1"/>
      <c r="C221" s="1"/>
      <c r="D221" s="1"/>
    </row>
    <row r="222" spans="1:4" ht="15.75" customHeight="1" x14ac:dyDescent="0.25">
      <c r="A222" s="1"/>
      <c r="B222" s="1"/>
      <c r="C222" s="1"/>
      <c r="D222" s="1"/>
    </row>
    <row r="223" spans="1:4" ht="15.75" customHeight="1" x14ac:dyDescent="0.25">
      <c r="A223" s="1"/>
      <c r="B223" s="1"/>
      <c r="C223" s="1"/>
      <c r="D223" s="1"/>
    </row>
    <row r="224" spans="1:4" ht="15.75" customHeight="1" x14ac:dyDescent="0.25">
      <c r="A224" s="1"/>
      <c r="B224" s="1"/>
      <c r="C224" s="1"/>
      <c r="D224" s="1"/>
    </row>
    <row r="225" spans="1:4" ht="15.75" customHeight="1" x14ac:dyDescent="0.25">
      <c r="A225" s="1"/>
      <c r="B225" s="1"/>
      <c r="C225" s="1"/>
      <c r="D225" s="1"/>
    </row>
    <row r="226" spans="1:4" ht="15.75" customHeight="1" x14ac:dyDescent="0.25">
      <c r="A226" s="1"/>
      <c r="B226" s="1"/>
      <c r="C226" s="1"/>
      <c r="D226" s="1"/>
    </row>
    <row r="227" spans="1:4" ht="15.75" customHeight="1" x14ac:dyDescent="0.25">
      <c r="A227" s="1"/>
      <c r="B227" s="1"/>
      <c r="C227" s="1"/>
      <c r="D227" s="1"/>
    </row>
    <row r="228" spans="1:4" ht="15.75" customHeight="1" x14ac:dyDescent="0.25">
      <c r="A228" s="1"/>
      <c r="B228" s="1"/>
      <c r="C228" s="1"/>
      <c r="D228" s="1"/>
    </row>
    <row r="229" spans="1:4" ht="15.75" customHeight="1" x14ac:dyDescent="0.25">
      <c r="A229" s="1"/>
      <c r="B229" s="1"/>
      <c r="C229" s="1"/>
      <c r="D229" s="1"/>
    </row>
    <row r="230" spans="1:4" ht="15.75" customHeight="1" x14ac:dyDescent="0.25">
      <c r="A230" s="1"/>
      <c r="B230" s="1"/>
      <c r="C230" s="1"/>
      <c r="D230" s="1"/>
    </row>
    <row r="231" spans="1:4" ht="15.75" customHeight="1" x14ac:dyDescent="0.25">
      <c r="A231" s="1"/>
      <c r="B231" s="1"/>
      <c r="C231" s="1"/>
      <c r="D231" s="1"/>
    </row>
    <row r="232" spans="1:4" ht="15.75" customHeight="1" x14ac:dyDescent="0.25">
      <c r="A232" s="1"/>
      <c r="B232" s="1"/>
      <c r="C232" s="1"/>
      <c r="D232" s="1"/>
    </row>
    <row r="233" spans="1:4" ht="15.75" customHeight="1" x14ac:dyDescent="0.25">
      <c r="A233" s="1"/>
      <c r="B233" s="1"/>
      <c r="C233" s="1"/>
      <c r="D233" s="1"/>
    </row>
    <row r="234" spans="1:4" ht="15.75" customHeight="1" x14ac:dyDescent="0.25">
      <c r="A234" s="1"/>
      <c r="B234" s="1"/>
      <c r="C234" s="1"/>
      <c r="D234" s="1"/>
    </row>
    <row r="235" spans="1:4" ht="15.75" customHeight="1" x14ac:dyDescent="0.25">
      <c r="A235" s="1"/>
      <c r="B235" s="1"/>
      <c r="C235" s="1"/>
      <c r="D235" s="1"/>
    </row>
    <row r="236" spans="1:4" ht="15.75" customHeight="1" x14ac:dyDescent="0.25"/>
    <row r="237" spans="1:4" ht="15.75" customHeight="1" x14ac:dyDescent="0.25"/>
    <row r="238" spans="1:4" ht="15.75" customHeight="1" x14ac:dyDescent="0.25"/>
    <row r="239" spans="1:4" ht="15.75" customHeight="1" x14ac:dyDescent="0.25"/>
    <row r="240" spans="1: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sheetData>
  <mergeCells count="10">
    <mergeCell ref="B32:C32"/>
    <mergeCell ref="B33:C33"/>
    <mergeCell ref="B34:C34"/>
    <mergeCell ref="B35:C35"/>
    <mergeCell ref="A2:F2"/>
    <mergeCell ref="A22:A23"/>
    <mergeCell ref="B22:B23"/>
    <mergeCell ref="C22:C23"/>
    <mergeCell ref="B30:C30"/>
    <mergeCell ref="B31:C3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FCA37-DC71-4F63-80F5-1F829046BA52}">
  <dimension ref="A1:H1003"/>
  <sheetViews>
    <sheetView showGridLines="0" topLeftCell="A41" workbookViewId="0">
      <selection activeCell="E44" sqref="E44"/>
    </sheetView>
  </sheetViews>
  <sheetFormatPr baseColWidth="10" defaultColWidth="14.42578125" defaultRowHeight="15" customHeight="1" x14ac:dyDescent="0.25"/>
  <cols>
    <col min="1" max="1" width="15.140625" customWidth="1"/>
    <col min="2" max="2" width="12.42578125" customWidth="1"/>
    <col min="3" max="3" width="13.42578125" customWidth="1"/>
    <col min="4" max="4" width="15.28515625" customWidth="1"/>
    <col min="5" max="5" width="11.42578125" customWidth="1"/>
    <col min="6" max="8" width="8" customWidth="1"/>
    <col min="9" max="26" width="15.140625" customWidth="1"/>
  </cols>
  <sheetData>
    <row r="1" spans="1:8" ht="18.75" customHeight="1" x14ac:dyDescent="0.25">
      <c r="A1" s="99" t="s">
        <v>90</v>
      </c>
      <c r="B1" s="89"/>
      <c r="C1" s="89"/>
      <c r="D1" s="89"/>
      <c r="E1" s="89"/>
      <c r="F1" s="90"/>
    </row>
    <row r="2" spans="1:8" x14ac:dyDescent="0.25">
      <c r="A2" s="1"/>
      <c r="B2" s="1"/>
      <c r="C2" s="1"/>
      <c r="D2" s="1"/>
      <c r="E2" s="1"/>
    </row>
    <row r="3" spans="1:8" ht="15" customHeight="1" x14ac:dyDescent="0.25">
      <c r="A3" s="174" t="s">
        <v>91</v>
      </c>
      <c r="B3" s="174"/>
      <c r="C3" s="174"/>
      <c r="D3" s="174"/>
      <c r="E3" s="174"/>
      <c r="F3" s="174"/>
      <c r="H3" s="54"/>
    </row>
    <row r="4" spans="1:8" x14ac:dyDescent="0.25">
      <c r="A4" s="175"/>
      <c r="B4" s="175"/>
      <c r="C4" s="175"/>
      <c r="D4" s="175"/>
      <c r="E4" s="175"/>
      <c r="F4" s="175"/>
      <c r="H4" s="54"/>
    </row>
    <row r="5" spans="1:8" x14ac:dyDescent="0.25">
      <c r="A5" s="175"/>
      <c r="B5" s="175"/>
      <c r="C5" s="175"/>
      <c r="D5" s="175"/>
      <c r="E5" s="175"/>
      <c r="F5" s="175"/>
      <c r="H5" s="54"/>
    </row>
    <row r="6" spans="1:8" x14ac:dyDescent="0.25">
      <c r="A6" s="175"/>
      <c r="B6" s="175"/>
      <c r="C6" s="175"/>
      <c r="D6" s="175"/>
      <c r="E6" s="175"/>
      <c r="F6" s="175"/>
    </row>
    <row r="7" spans="1:8" x14ac:dyDescent="0.25">
      <c r="A7" s="1" t="s">
        <v>92</v>
      </c>
      <c r="B7" s="1"/>
      <c r="C7" s="1"/>
      <c r="D7" s="1"/>
      <c r="E7" s="1"/>
    </row>
    <row r="8" spans="1:8" x14ac:dyDescent="0.25">
      <c r="A8" s="1"/>
      <c r="B8" s="1"/>
      <c r="C8" s="1"/>
      <c r="D8" s="1"/>
      <c r="E8" s="1"/>
    </row>
    <row r="9" spans="1:8" x14ac:dyDescent="0.25">
      <c r="A9" s="11" t="s">
        <v>93</v>
      </c>
      <c r="B9" s="11" t="s">
        <v>57</v>
      </c>
      <c r="C9" s="1"/>
      <c r="D9" s="1"/>
      <c r="E9" s="1"/>
    </row>
    <row r="10" spans="1:8" x14ac:dyDescent="0.25">
      <c r="A10" s="11" t="s">
        <v>59</v>
      </c>
      <c r="B10" s="25">
        <v>20000</v>
      </c>
      <c r="C10" s="1"/>
      <c r="D10" s="1"/>
      <c r="E10" s="1"/>
    </row>
    <row r="11" spans="1:8" x14ac:dyDescent="0.25">
      <c r="A11" s="11" t="s">
        <v>60</v>
      </c>
      <c r="B11" s="25">
        <v>50000</v>
      </c>
      <c r="C11" s="1"/>
      <c r="D11" s="1"/>
      <c r="E11" s="1"/>
    </row>
    <row r="12" spans="1:8" x14ac:dyDescent="0.25">
      <c r="A12" s="11" t="s">
        <v>61</v>
      </c>
      <c r="B12" s="25">
        <v>50000</v>
      </c>
      <c r="C12" s="1"/>
      <c r="D12" s="1"/>
      <c r="E12" s="1"/>
    </row>
    <row r="13" spans="1:8" x14ac:dyDescent="0.25">
      <c r="A13" s="11" t="s">
        <v>62</v>
      </c>
      <c r="B13" s="25">
        <v>50000</v>
      </c>
      <c r="C13" s="1"/>
      <c r="D13" s="1"/>
      <c r="E13" s="1"/>
    </row>
    <row r="14" spans="1:8" ht="15.75" customHeight="1" x14ac:dyDescent="0.25">
      <c r="A14" s="11" t="s">
        <v>63</v>
      </c>
      <c r="B14" s="25">
        <v>50000</v>
      </c>
      <c r="C14" s="1"/>
      <c r="D14" s="1"/>
      <c r="E14" s="1"/>
    </row>
    <row r="15" spans="1:8" x14ac:dyDescent="0.25">
      <c r="A15" s="1"/>
      <c r="B15" s="1"/>
      <c r="C15" s="1"/>
      <c r="D15" s="1"/>
      <c r="E15" s="1"/>
    </row>
    <row r="16" spans="1:8" x14ac:dyDescent="0.25">
      <c r="A16" s="55" t="s">
        <v>59</v>
      </c>
      <c r="B16" s="1"/>
      <c r="C16" s="1"/>
      <c r="D16" s="1"/>
      <c r="E16" s="1"/>
    </row>
    <row r="17" spans="1:5" ht="45" customHeight="1" x14ac:dyDescent="0.25">
      <c r="A17" s="11" t="s">
        <v>66</v>
      </c>
      <c r="B17" s="10" t="s">
        <v>94</v>
      </c>
      <c r="C17" s="1"/>
      <c r="D17" s="1"/>
      <c r="E17" s="1"/>
    </row>
    <row r="18" spans="1:5" x14ac:dyDescent="0.25">
      <c r="A18" s="11">
        <v>1</v>
      </c>
      <c r="B18" s="49">
        <f>'Ejercicio 6'!F22</f>
        <v>47.61904761904762</v>
      </c>
      <c r="C18" s="1"/>
      <c r="D18" s="1"/>
      <c r="E18" s="1"/>
    </row>
    <row r="19" spans="1:5" x14ac:dyDescent="0.25">
      <c r="A19" s="11">
        <v>2</v>
      </c>
      <c r="B19" s="49">
        <f>'Ejercicio 6'!F23</f>
        <v>190.47619047619048</v>
      </c>
      <c r="C19" s="1"/>
      <c r="D19" s="1"/>
      <c r="E19" s="1"/>
    </row>
    <row r="20" spans="1:5" x14ac:dyDescent="0.25">
      <c r="A20" s="11">
        <v>3</v>
      </c>
      <c r="B20" s="49">
        <f>'Ejercicio 6'!F24</f>
        <v>380.95238095238096</v>
      </c>
      <c r="C20" s="1"/>
      <c r="D20" s="1"/>
      <c r="E20" s="1"/>
    </row>
    <row r="21" spans="1:5" ht="15.75" customHeight="1" x14ac:dyDescent="0.25">
      <c r="A21" s="11">
        <v>4</v>
      </c>
      <c r="B21" s="49">
        <f>'Ejercicio 6'!F25</f>
        <v>619.04761904761904</v>
      </c>
      <c r="C21" s="1"/>
      <c r="D21" s="1"/>
      <c r="E21" s="1"/>
    </row>
    <row r="22" spans="1:5" ht="15.75" customHeight="1" x14ac:dyDescent="0.25">
      <c r="A22" s="11">
        <v>5</v>
      </c>
      <c r="B22" s="49">
        <f>'Ejercicio 6'!F26</f>
        <v>904.7619047619047</v>
      </c>
      <c r="C22" s="1"/>
      <c r="D22" s="1"/>
      <c r="E22" s="1"/>
    </row>
    <row r="23" spans="1:5" ht="15.75" customHeight="1" x14ac:dyDescent="0.25">
      <c r="A23" s="11">
        <v>6</v>
      </c>
      <c r="B23" s="49">
        <f>'Ejercicio 6'!F27</f>
        <v>1190.4761904761906</v>
      </c>
      <c r="C23" s="1"/>
      <c r="D23" s="1"/>
      <c r="E23" s="1"/>
    </row>
    <row r="24" spans="1:5" ht="15.75" customHeight="1" x14ac:dyDescent="0.25">
      <c r="A24" s="11">
        <v>7</v>
      </c>
      <c r="B24" s="49">
        <f>'Ejercicio 6'!F28</f>
        <v>1619.0476190476193</v>
      </c>
      <c r="C24" s="1"/>
      <c r="D24" s="1"/>
      <c r="E24" s="1"/>
    </row>
    <row r="25" spans="1:5" ht="15.75" customHeight="1" x14ac:dyDescent="0.25">
      <c r="A25" s="11">
        <v>8</v>
      </c>
      <c r="B25" s="49">
        <f>+'Ejercicio 6'!$C$11</f>
        <v>4761.9047619047615</v>
      </c>
      <c r="C25" s="1"/>
      <c r="D25" s="1"/>
      <c r="E25" s="1"/>
    </row>
    <row r="26" spans="1:5" ht="15.75" customHeight="1" x14ac:dyDescent="0.25">
      <c r="A26" s="11" t="s">
        <v>101</v>
      </c>
      <c r="B26" s="49">
        <f>2.5*B25</f>
        <v>11904.761904761905</v>
      </c>
      <c r="C26" s="1"/>
      <c r="D26" s="1"/>
      <c r="E26" s="1"/>
    </row>
    <row r="27" spans="1:5" ht="15.75" customHeight="1" x14ac:dyDescent="0.25">
      <c r="A27" s="12" t="s">
        <v>96</v>
      </c>
      <c r="B27" s="49">
        <f>'Ejercicio 7'!B31:C31</f>
        <v>1250</v>
      </c>
      <c r="C27" s="1"/>
      <c r="D27" s="1"/>
      <c r="E27" s="1"/>
    </row>
    <row r="28" spans="1:5" ht="15.75" customHeight="1" x14ac:dyDescent="0.25">
      <c r="A28" s="12" t="s">
        <v>97</v>
      </c>
      <c r="B28" s="56">
        <f>+SUM(B18:B26)-B27</f>
        <v>20369.047619047618</v>
      </c>
      <c r="C28" s="1"/>
      <c r="D28" s="1"/>
      <c r="E28" s="1"/>
    </row>
    <row r="29" spans="1:5" ht="15.75" customHeight="1" x14ac:dyDescent="0.25">
      <c r="A29" s="12" t="s">
        <v>98</v>
      </c>
      <c r="B29" s="14">
        <f>B28+B27</f>
        <v>21619.047619047618</v>
      </c>
      <c r="C29" s="1"/>
      <c r="D29" s="1"/>
      <c r="E29" s="1"/>
    </row>
    <row r="30" spans="1:5" ht="15.75" customHeight="1" x14ac:dyDescent="0.25">
      <c r="A30" s="1"/>
      <c r="B30" s="30"/>
      <c r="C30" s="1"/>
      <c r="D30" s="1"/>
      <c r="E30" s="1"/>
    </row>
    <row r="31" spans="1:5" ht="15.75" customHeight="1" x14ac:dyDescent="0.25">
      <c r="A31" s="8" t="s">
        <v>60</v>
      </c>
      <c r="B31" s="1"/>
      <c r="C31" s="1"/>
      <c r="D31" s="8" t="s">
        <v>61</v>
      </c>
      <c r="E31" s="1"/>
    </row>
    <row r="32" spans="1:5" ht="15.75" customHeight="1" x14ac:dyDescent="0.25">
      <c r="A32" s="1"/>
      <c r="B32" s="1"/>
      <c r="C32" s="1"/>
      <c r="D32" s="1"/>
      <c r="E32" s="1"/>
    </row>
    <row r="33" spans="1:8" ht="27" customHeight="1" x14ac:dyDescent="0.25">
      <c r="A33" s="11" t="s">
        <v>66</v>
      </c>
      <c r="B33" s="10" t="s">
        <v>99</v>
      </c>
      <c r="C33" s="1"/>
      <c r="D33" s="11" t="s">
        <v>66</v>
      </c>
      <c r="E33" s="10" t="s">
        <v>99</v>
      </c>
    </row>
    <row r="34" spans="1:8" ht="15.75" customHeight="1" x14ac:dyDescent="0.25">
      <c r="A34" s="12" t="s">
        <v>100</v>
      </c>
      <c r="B34" s="172">
        <f>B27</f>
        <v>1250</v>
      </c>
      <c r="C34" s="155"/>
      <c r="D34" s="173" t="s">
        <v>100</v>
      </c>
      <c r="E34" s="173">
        <f>B37</f>
        <v>1250</v>
      </c>
    </row>
    <row r="35" spans="1:8" ht="15.75" customHeight="1" x14ac:dyDescent="0.25">
      <c r="A35" s="11">
        <v>1</v>
      </c>
      <c r="B35" s="173">
        <f>(B11/10.5)+('Ejercicio 7'!B32:C32-B34)</f>
        <v>4761.9047619047615</v>
      </c>
      <c r="C35" s="155"/>
      <c r="D35" s="11">
        <v>1</v>
      </c>
      <c r="E35" s="173">
        <f>B12/10.5+'Ejercicio 7'!B33-E34</f>
        <v>4761.9047619047615</v>
      </c>
    </row>
    <row r="36" spans="1:8" ht="15.75" customHeight="1" x14ac:dyDescent="0.25">
      <c r="A36" s="11" t="s">
        <v>101</v>
      </c>
      <c r="B36" s="173">
        <f>B11/10.5</f>
        <v>4761.9047619047615</v>
      </c>
      <c r="C36" s="155"/>
      <c r="D36" s="173" t="s">
        <v>101</v>
      </c>
      <c r="E36" s="173">
        <f>B12/10.5</f>
        <v>4761.9047619047615</v>
      </c>
      <c r="G36" s="98"/>
      <c r="H36" s="77"/>
    </row>
    <row r="37" spans="1:8" ht="15.75" customHeight="1" x14ac:dyDescent="0.25">
      <c r="A37" s="11" t="s">
        <v>96</v>
      </c>
      <c r="B37" s="173">
        <f>'Ejercicio 7'!B32</f>
        <v>1250</v>
      </c>
      <c r="C37" s="155"/>
      <c r="D37" s="173" t="s">
        <v>96</v>
      </c>
      <c r="E37" s="173">
        <f>'Ejercicio 7'!B33</f>
        <v>1250</v>
      </c>
    </row>
    <row r="38" spans="1:8" ht="15.75" customHeight="1" x14ac:dyDescent="0.25">
      <c r="A38" s="11" t="s">
        <v>97</v>
      </c>
      <c r="B38" s="188">
        <f>B35+9.5*B36-(B37-B34)</f>
        <v>50000</v>
      </c>
      <c r="C38" s="155"/>
      <c r="D38" s="173" t="s">
        <v>97</v>
      </c>
      <c r="E38" s="188">
        <f>E35+9.5*E36-(E37-E34)</f>
        <v>50000</v>
      </c>
    </row>
    <row r="39" spans="1:8" ht="15.75" customHeight="1" x14ac:dyDescent="0.25">
      <c r="A39" s="11" t="s">
        <v>98</v>
      </c>
      <c r="B39" s="173">
        <f>B38+(B37-B34)</f>
        <v>50000</v>
      </c>
      <c r="C39" s="155"/>
      <c r="D39" s="173" t="s">
        <v>98</v>
      </c>
      <c r="E39" s="172">
        <f>E38+(E37-E34)</f>
        <v>50000</v>
      </c>
    </row>
    <row r="40" spans="1:8" ht="15.75" customHeight="1" x14ac:dyDescent="0.25">
      <c r="A40" s="1"/>
      <c r="B40" s="155"/>
      <c r="C40" s="155"/>
      <c r="D40" s="155"/>
      <c r="E40" s="155"/>
    </row>
    <row r="41" spans="1:8" ht="15.75" customHeight="1" x14ac:dyDescent="0.25">
      <c r="A41" s="8" t="s">
        <v>62</v>
      </c>
      <c r="B41" s="155"/>
      <c r="C41" s="155"/>
      <c r="D41" s="189" t="s">
        <v>63</v>
      </c>
      <c r="E41" s="155"/>
    </row>
    <row r="42" spans="1:8" ht="45" customHeight="1" x14ac:dyDescent="0.25">
      <c r="A42" s="11" t="s">
        <v>66</v>
      </c>
      <c r="B42" s="190" t="s">
        <v>99</v>
      </c>
      <c r="C42" s="155"/>
      <c r="D42" s="173" t="s">
        <v>66</v>
      </c>
      <c r="E42" s="190" t="s">
        <v>99</v>
      </c>
    </row>
    <row r="43" spans="1:8" ht="15.75" customHeight="1" x14ac:dyDescent="0.25">
      <c r="A43" s="11" t="s">
        <v>100</v>
      </c>
      <c r="B43" s="190">
        <f>E37</f>
        <v>1250</v>
      </c>
      <c r="C43" s="155"/>
      <c r="D43" s="173" t="s">
        <v>100</v>
      </c>
      <c r="E43" s="190">
        <f>B46</f>
        <v>1250</v>
      </c>
    </row>
    <row r="44" spans="1:8" ht="15.75" customHeight="1" x14ac:dyDescent="0.25">
      <c r="A44" s="11">
        <v>1</v>
      </c>
      <c r="B44" s="173">
        <f>B13/10.5+'Ejercicio 7'!B34:C34-B43</f>
        <v>4761.9047619047615</v>
      </c>
      <c r="C44" s="155"/>
      <c r="D44" s="11">
        <v>1</v>
      </c>
      <c r="E44" s="173">
        <f>B14/10.5+'Ejercicio 7'!B35-E43</f>
        <v>4761.9047619047615</v>
      </c>
    </row>
    <row r="45" spans="1:8" ht="15.75" customHeight="1" x14ac:dyDescent="0.25">
      <c r="A45" s="11" t="s">
        <v>101</v>
      </c>
      <c r="B45" s="173">
        <f>B13/10.5</f>
        <v>4761.9047619047615</v>
      </c>
      <c r="C45" s="155"/>
      <c r="D45" s="173" t="s">
        <v>101</v>
      </c>
      <c r="E45" s="173">
        <f>B14/10.5</f>
        <v>4761.9047619047615</v>
      </c>
    </row>
    <row r="46" spans="1:8" ht="15.75" customHeight="1" x14ac:dyDescent="0.25">
      <c r="A46" s="11" t="s">
        <v>96</v>
      </c>
      <c r="B46" s="173">
        <f>'Ejercicio 7'!B35:C35</f>
        <v>1250</v>
      </c>
      <c r="C46" s="155"/>
      <c r="D46" s="173" t="s">
        <v>96</v>
      </c>
      <c r="E46" s="173" t="e">
        <f>#REF!</f>
        <v>#REF!</v>
      </c>
    </row>
    <row r="47" spans="1:8" ht="15.75" customHeight="1" x14ac:dyDescent="0.25">
      <c r="A47" s="11" t="s">
        <v>97</v>
      </c>
      <c r="B47" s="188">
        <f>B44+9.5*B45-(B46-B43)</f>
        <v>50000</v>
      </c>
      <c r="C47" s="155"/>
      <c r="D47" s="173" t="s">
        <v>97</v>
      </c>
      <c r="E47" s="188" t="e">
        <f>E44+9.5*E45-(E46-E43)</f>
        <v>#REF!</v>
      </c>
    </row>
    <row r="48" spans="1:8" ht="15.75" customHeight="1" x14ac:dyDescent="0.25">
      <c r="A48" s="11" t="s">
        <v>98</v>
      </c>
      <c r="B48" s="172">
        <f>B47+(B46-B43)</f>
        <v>50000</v>
      </c>
      <c r="C48" s="155"/>
      <c r="D48" s="173" t="s">
        <v>98</v>
      </c>
      <c r="E48" s="172" t="e">
        <f>E47+(E46-E43)</f>
        <v>#REF!</v>
      </c>
    </row>
    <row r="49" spans="1:5" ht="15.75" customHeight="1" x14ac:dyDescent="0.25">
      <c r="A49" s="1"/>
      <c r="B49" s="155"/>
      <c r="C49" s="155"/>
      <c r="D49" s="155"/>
      <c r="E49" s="155"/>
    </row>
    <row r="50" spans="1:5" ht="15.75" customHeight="1" x14ac:dyDescent="0.25">
      <c r="A50" s="1"/>
      <c r="B50" s="155"/>
      <c r="C50" s="155"/>
      <c r="D50" s="155"/>
      <c r="E50" s="155"/>
    </row>
    <row r="51" spans="1:5" ht="15.75" customHeight="1" x14ac:dyDescent="0.25">
      <c r="A51" s="1"/>
      <c r="B51" s="155"/>
      <c r="C51" s="155"/>
      <c r="D51" s="155"/>
      <c r="E51" s="155"/>
    </row>
    <row r="52" spans="1:5" ht="15.75" customHeight="1" x14ac:dyDescent="0.25">
      <c r="A52" s="1"/>
      <c r="B52" s="1"/>
      <c r="C52" s="1"/>
      <c r="D52" s="1"/>
      <c r="E52" s="1"/>
    </row>
    <row r="53" spans="1:5" ht="15.75" customHeight="1" x14ac:dyDescent="0.25">
      <c r="A53" s="1"/>
      <c r="B53" s="1"/>
      <c r="C53" s="1"/>
      <c r="D53" s="1"/>
      <c r="E53" s="1"/>
    </row>
    <row r="54" spans="1:5" ht="15.75" customHeight="1" x14ac:dyDescent="0.25">
      <c r="A54" s="1"/>
      <c r="B54" s="1"/>
      <c r="C54" s="1"/>
      <c r="D54" s="1"/>
      <c r="E54" s="1"/>
    </row>
    <row r="55" spans="1:5" ht="15.75" customHeight="1" x14ac:dyDescent="0.25">
      <c r="A55" s="1"/>
      <c r="B55" s="1"/>
      <c r="C55" s="1"/>
      <c r="D55" s="1"/>
      <c r="E55" s="1"/>
    </row>
    <row r="56" spans="1:5" ht="15.75" customHeight="1" x14ac:dyDescent="0.25">
      <c r="A56" s="1"/>
      <c r="B56" s="1"/>
      <c r="C56" s="1"/>
      <c r="D56" s="1"/>
      <c r="E56" s="1"/>
    </row>
    <row r="57" spans="1:5" ht="15.75" customHeight="1" x14ac:dyDescent="0.25">
      <c r="A57" s="1"/>
      <c r="B57" s="1"/>
      <c r="C57" s="1"/>
      <c r="D57" s="1"/>
      <c r="E57" s="1"/>
    </row>
    <row r="58" spans="1:5" ht="15.75" customHeight="1" x14ac:dyDescent="0.25">
      <c r="A58" s="1"/>
      <c r="B58" s="1"/>
      <c r="C58" s="1"/>
      <c r="D58" s="1"/>
      <c r="E58" s="1"/>
    </row>
    <row r="59" spans="1:5" ht="15.75" customHeight="1" x14ac:dyDescent="0.25">
      <c r="A59" s="1"/>
      <c r="B59" s="1"/>
      <c r="C59" s="1"/>
      <c r="D59" s="1"/>
      <c r="E59" s="1"/>
    </row>
    <row r="60" spans="1:5" ht="15.75" customHeight="1" x14ac:dyDescent="0.25">
      <c r="A60" s="1"/>
      <c r="B60" s="1"/>
      <c r="C60" s="1"/>
      <c r="D60" s="1"/>
      <c r="E60" s="1"/>
    </row>
    <row r="61" spans="1:5" ht="15.75" customHeight="1" x14ac:dyDescent="0.25">
      <c r="A61" s="1"/>
      <c r="B61" s="1"/>
      <c r="C61" s="1"/>
      <c r="D61" s="1"/>
      <c r="E61" s="1"/>
    </row>
    <row r="62" spans="1:5" ht="15.75" customHeight="1" x14ac:dyDescent="0.25">
      <c r="A62" s="1"/>
      <c r="B62" s="1"/>
      <c r="C62" s="1"/>
      <c r="D62" s="1"/>
      <c r="E62" s="1"/>
    </row>
    <row r="63" spans="1:5" ht="15.75" customHeight="1" x14ac:dyDescent="0.25">
      <c r="A63" s="1"/>
      <c r="B63" s="1"/>
      <c r="C63" s="1"/>
      <c r="D63" s="1"/>
      <c r="E63" s="1"/>
    </row>
    <row r="64" spans="1:5" ht="15.75" customHeight="1" x14ac:dyDescent="0.25">
      <c r="A64" s="1"/>
      <c r="B64" s="1"/>
      <c r="C64" s="1"/>
      <c r="D64" s="1"/>
      <c r="E64" s="1"/>
    </row>
    <row r="65" spans="1:5" ht="15.75" customHeight="1" x14ac:dyDescent="0.25">
      <c r="A65" s="1"/>
      <c r="B65" s="1"/>
      <c r="C65" s="1"/>
      <c r="D65" s="1"/>
      <c r="E65" s="1"/>
    </row>
    <row r="66" spans="1:5" ht="15.75" customHeight="1" x14ac:dyDescent="0.25">
      <c r="A66" s="1"/>
      <c r="B66" s="1"/>
      <c r="C66" s="1"/>
      <c r="D66" s="1"/>
      <c r="E66" s="1"/>
    </row>
    <row r="67" spans="1:5" ht="15.75" customHeight="1" x14ac:dyDescent="0.25">
      <c r="A67" s="1"/>
      <c r="B67" s="1"/>
      <c r="C67" s="1"/>
      <c r="D67" s="1"/>
      <c r="E67" s="1"/>
    </row>
    <row r="68" spans="1:5" ht="15.75" customHeight="1" x14ac:dyDescent="0.25">
      <c r="A68" s="1"/>
      <c r="B68" s="1"/>
      <c r="C68" s="1"/>
      <c r="D68" s="1"/>
      <c r="E68" s="1"/>
    </row>
    <row r="69" spans="1:5" ht="15.75" customHeight="1" x14ac:dyDescent="0.25">
      <c r="A69" s="1"/>
      <c r="B69" s="1"/>
      <c r="C69" s="1"/>
      <c r="D69" s="1"/>
      <c r="E69" s="1"/>
    </row>
    <row r="70" spans="1:5" ht="15.75" customHeight="1" x14ac:dyDescent="0.25">
      <c r="A70" s="1"/>
      <c r="B70" s="1"/>
      <c r="C70" s="1"/>
      <c r="D70" s="1"/>
      <c r="E70" s="1"/>
    </row>
    <row r="71" spans="1:5" ht="15.75" customHeight="1" x14ac:dyDescent="0.25">
      <c r="A71" s="1"/>
      <c r="B71" s="1"/>
      <c r="C71" s="1"/>
      <c r="D71" s="1"/>
      <c r="E71" s="1"/>
    </row>
    <row r="72" spans="1:5" ht="15.75" customHeight="1" x14ac:dyDescent="0.25">
      <c r="A72" s="1"/>
      <c r="B72" s="1"/>
      <c r="C72" s="1"/>
      <c r="D72" s="1"/>
      <c r="E72" s="1"/>
    </row>
    <row r="73" spans="1:5" ht="15.75" customHeight="1" x14ac:dyDescent="0.25">
      <c r="A73" s="1"/>
      <c r="B73" s="1"/>
      <c r="C73" s="1"/>
      <c r="D73" s="1"/>
      <c r="E73" s="1"/>
    </row>
    <row r="74" spans="1:5" ht="15.75" customHeight="1" x14ac:dyDescent="0.25">
      <c r="A74" s="1"/>
      <c r="B74" s="1"/>
      <c r="C74" s="1"/>
      <c r="D74" s="1"/>
      <c r="E74" s="1"/>
    </row>
    <row r="75" spans="1:5" ht="15.75" customHeight="1" x14ac:dyDescent="0.25">
      <c r="A75" s="1"/>
      <c r="B75" s="1"/>
      <c r="C75" s="1"/>
      <c r="D75" s="1"/>
      <c r="E75" s="1"/>
    </row>
    <row r="76" spans="1:5" ht="15.75" customHeight="1" x14ac:dyDescent="0.25">
      <c r="A76" s="1"/>
      <c r="B76" s="1"/>
      <c r="C76" s="1"/>
      <c r="D76" s="1"/>
      <c r="E76" s="1"/>
    </row>
    <row r="77" spans="1:5" ht="15.75" customHeight="1" x14ac:dyDescent="0.25">
      <c r="A77" s="1"/>
      <c r="B77" s="1"/>
      <c r="C77" s="1"/>
      <c r="D77" s="1"/>
      <c r="E77" s="1"/>
    </row>
    <row r="78" spans="1:5" ht="15.75" customHeight="1" x14ac:dyDescent="0.25">
      <c r="A78" s="1"/>
      <c r="B78" s="1"/>
      <c r="C78" s="1"/>
      <c r="D78" s="1"/>
      <c r="E78" s="1"/>
    </row>
    <row r="79" spans="1:5" ht="15.75" customHeight="1" x14ac:dyDescent="0.25">
      <c r="A79" s="1"/>
      <c r="B79" s="1"/>
      <c r="C79" s="1"/>
      <c r="D79" s="1"/>
      <c r="E79" s="1"/>
    </row>
    <row r="80" spans="1:5" ht="15.75" customHeight="1" x14ac:dyDescent="0.25">
      <c r="A80" s="1"/>
      <c r="B80" s="1"/>
      <c r="C80" s="1"/>
      <c r="D80" s="1"/>
      <c r="E80" s="1"/>
    </row>
    <row r="81" spans="1:5" ht="15.75" customHeight="1" x14ac:dyDescent="0.25">
      <c r="A81" s="1"/>
      <c r="B81" s="1"/>
      <c r="C81" s="1"/>
      <c r="D81" s="1"/>
      <c r="E81" s="1"/>
    </row>
    <row r="82" spans="1:5" ht="15.75" customHeight="1" x14ac:dyDescent="0.25">
      <c r="A82" s="1"/>
      <c r="B82" s="1"/>
      <c r="C82" s="1"/>
      <c r="D82" s="1"/>
      <c r="E82" s="1"/>
    </row>
    <row r="83" spans="1:5" ht="15.75" customHeight="1" x14ac:dyDescent="0.25">
      <c r="A83" s="1"/>
      <c r="B83" s="1"/>
      <c r="C83" s="1"/>
      <c r="D83" s="1"/>
      <c r="E83" s="1"/>
    </row>
    <row r="84" spans="1:5" ht="15.75" customHeight="1" x14ac:dyDescent="0.25">
      <c r="A84" s="1"/>
      <c r="B84" s="1"/>
      <c r="C84" s="1"/>
      <c r="D84" s="1"/>
      <c r="E84" s="1"/>
    </row>
    <row r="85" spans="1:5" ht="15.75" customHeight="1" x14ac:dyDescent="0.25">
      <c r="A85" s="1"/>
      <c r="B85" s="1"/>
      <c r="C85" s="1"/>
      <c r="D85" s="1"/>
      <c r="E85" s="1"/>
    </row>
    <row r="86" spans="1:5" ht="15.75" customHeight="1" x14ac:dyDescent="0.25">
      <c r="A86" s="1"/>
      <c r="B86" s="1"/>
      <c r="C86" s="1"/>
      <c r="D86" s="1"/>
      <c r="E86" s="1"/>
    </row>
    <row r="87" spans="1:5" ht="15.75" customHeight="1" x14ac:dyDescent="0.25">
      <c r="A87" s="1"/>
      <c r="B87" s="1"/>
      <c r="C87" s="1"/>
      <c r="D87" s="1"/>
      <c r="E87" s="1"/>
    </row>
    <row r="88" spans="1:5" ht="15.75" customHeight="1" x14ac:dyDescent="0.25">
      <c r="A88" s="1"/>
      <c r="B88" s="1"/>
      <c r="C88" s="1"/>
      <c r="D88" s="1"/>
      <c r="E88" s="1"/>
    </row>
    <row r="89" spans="1:5" ht="15.75" customHeight="1" x14ac:dyDescent="0.25">
      <c r="A89" s="1"/>
      <c r="B89" s="1"/>
      <c r="C89" s="1"/>
      <c r="D89" s="1"/>
      <c r="E89" s="1"/>
    </row>
    <row r="90" spans="1:5" ht="15.75" customHeight="1" x14ac:dyDescent="0.25">
      <c r="A90" s="1"/>
      <c r="B90" s="1"/>
      <c r="C90" s="1"/>
      <c r="D90" s="1"/>
      <c r="E90" s="1"/>
    </row>
    <row r="91" spans="1:5" ht="15.75" customHeight="1" x14ac:dyDescent="0.25">
      <c r="A91" s="1"/>
      <c r="B91" s="1"/>
      <c r="C91" s="1"/>
      <c r="D91" s="1"/>
      <c r="E91" s="1"/>
    </row>
    <row r="92" spans="1:5" ht="15.75" customHeight="1" x14ac:dyDescent="0.25">
      <c r="A92" s="1"/>
      <c r="B92" s="1"/>
      <c r="C92" s="1"/>
      <c r="D92" s="1"/>
      <c r="E92" s="1"/>
    </row>
    <row r="93" spans="1:5" ht="15.75" customHeight="1" x14ac:dyDescent="0.25">
      <c r="A93" s="1"/>
      <c r="B93" s="1"/>
      <c r="C93" s="1"/>
      <c r="D93" s="1"/>
      <c r="E93" s="1"/>
    </row>
    <row r="94" spans="1:5" ht="15.75" customHeight="1" x14ac:dyDescent="0.25">
      <c r="A94" s="1"/>
      <c r="B94" s="1"/>
      <c r="C94" s="1"/>
      <c r="D94" s="1"/>
      <c r="E94" s="1"/>
    </row>
    <row r="95" spans="1:5" ht="15.75" customHeight="1" x14ac:dyDescent="0.25">
      <c r="A95" s="1"/>
      <c r="B95" s="1"/>
      <c r="C95" s="1"/>
      <c r="D95" s="1"/>
      <c r="E95" s="1"/>
    </row>
    <row r="96" spans="1:5" ht="15.75" customHeight="1" x14ac:dyDescent="0.25">
      <c r="A96" s="1"/>
      <c r="B96" s="1"/>
      <c r="C96" s="1"/>
      <c r="D96" s="1"/>
      <c r="E96" s="1"/>
    </row>
    <row r="97" spans="1:5" ht="15.75" customHeight="1" x14ac:dyDescent="0.25">
      <c r="A97" s="1"/>
      <c r="B97" s="1"/>
      <c r="C97" s="1"/>
      <c r="D97" s="1"/>
      <c r="E97" s="1"/>
    </row>
    <row r="98" spans="1:5" ht="15.75" customHeight="1" x14ac:dyDescent="0.25">
      <c r="A98" s="1"/>
      <c r="B98" s="1"/>
      <c r="C98" s="1"/>
      <c r="D98" s="1"/>
      <c r="E98" s="1"/>
    </row>
    <row r="99" spans="1:5" ht="15.75" customHeight="1" x14ac:dyDescent="0.25">
      <c r="A99" s="1"/>
      <c r="B99" s="1"/>
      <c r="C99" s="1"/>
      <c r="D99" s="1"/>
      <c r="E99" s="1"/>
    </row>
    <row r="100" spans="1:5" ht="15.75" customHeight="1" x14ac:dyDescent="0.25">
      <c r="A100" s="1"/>
      <c r="B100" s="1"/>
      <c r="C100" s="1"/>
      <c r="D100" s="1"/>
      <c r="E100" s="1"/>
    </row>
    <row r="101" spans="1:5" ht="15.75" customHeight="1" x14ac:dyDescent="0.25">
      <c r="A101" s="1"/>
      <c r="B101" s="1"/>
      <c r="C101" s="1"/>
      <c r="D101" s="1"/>
      <c r="E101" s="1"/>
    </row>
    <row r="102" spans="1:5" ht="15.75" customHeight="1" x14ac:dyDescent="0.25">
      <c r="A102" s="1"/>
      <c r="B102" s="1"/>
      <c r="C102" s="1"/>
      <c r="D102" s="1"/>
      <c r="E102" s="1"/>
    </row>
    <row r="103" spans="1:5" ht="15.75" customHeight="1" x14ac:dyDescent="0.25">
      <c r="A103" s="1"/>
      <c r="B103" s="1"/>
      <c r="C103" s="1"/>
      <c r="D103" s="1"/>
      <c r="E103" s="1"/>
    </row>
    <row r="104" spans="1:5" ht="15.75" customHeight="1" x14ac:dyDescent="0.25">
      <c r="A104" s="1"/>
      <c r="B104" s="1"/>
      <c r="C104" s="1"/>
      <c r="D104" s="1"/>
      <c r="E104" s="1"/>
    </row>
    <row r="105" spans="1:5" ht="15.75" customHeight="1" x14ac:dyDescent="0.25">
      <c r="A105" s="1"/>
      <c r="B105" s="1"/>
      <c r="C105" s="1"/>
      <c r="D105" s="1"/>
      <c r="E105" s="1"/>
    </row>
    <row r="106" spans="1:5" ht="15.75" customHeight="1" x14ac:dyDescent="0.25">
      <c r="A106" s="1"/>
      <c r="B106" s="1"/>
      <c r="C106" s="1"/>
      <c r="D106" s="1"/>
      <c r="E106" s="1"/>
    </row>
    <row r="107" spans="1:5" ht="15.75" customHeight="1" x14ac:dyDescent="0.25">
      <c r="A107" s="1"/>
      <c r="B107" s="1"/>
      <c r="C107" s="1"/>
      <c r="D107" s="1"/>
      <c r="E107" s="1"/>
    </row>
    <row r="108" spans="1:5" ht="15.75" customHeight="1" x14ac:dyDescent="0.25">
      <c r="A108" s="1"/>
      <c r="B108" s="1"/>
      <c r="C108" s="1"/>
      <c r="D108" s="1"/>
      <c r="E108" s="1"/>
    </row>
    <row r="109" spans="1:5" ht="15.75" customHeight="1" x14ac:dyDescent="0.25">
      <c r="A109" s="1"/>
      <c r="B109" s="1"/>
      <c r="C109" s="1"/>
      <c r="D109" s="1"/>
      <c r="E109" s="1"/>
    </row>
    <row r="110" spans="1:5" ht="15.75" customHeight="1" x14ac:dyDescent="0.25">
      <c r="A110" s="1"/>
      <c r="B110" s="1"/>
      <c r="C110" s="1"/>
      <c r="D110" s="1"/>
      <c r="E110" s="1"/>
    </row>
    <row r="111" spans="1:5" ht="15.75" customHeight="1" x14ac:dyDescent="0.25">
      <c r="A111" s="1"/>
      <c r="B111" s="1"/>
      <c r="C111" s="1"/>
      <c r="D111" s="1"/>
      <c r="E111" s="1"/>
    </row>
    <row r="112" spans="1:5" ht="15.75" customHeight="1" x14ac:dyDescent="0.25">
      <c r="A112" s="1"/>
      <c r="B112" s="1"/>
      <c r="C112" s="1"/>
      <c r="D112" s="1"/>
      <c r="E112" s="1"/>
    </row>
    <row r="113" spans="1:5" ht="15.75" customHeight="1" x14ac:dyDescent="0.25">
      <c r="A113" s="1"/>
      <c r="B113" s="1"/>
      <c r="C113" s="1"/>
      <c r="D113" s="1"/>
      <c r="E113" s="1"/>
    </row>
    <row r="114" spans="1:5" ht="15.75" customHeight="1" x14ac:dyDescent="0.25">
      <c r="A114" s="1"/>
      <c r="B114" s="1"/>
      <c r="C114" s="1"/>
      <c r="D114" s="1"/>
      <c r="E114" s="1"/>
    </row>
    <row r="115" spans="1:5" ht="15.75" customHeight="1" x14ac:dyDescent="0.25">
      <c r="A115" s="1"/>
      <c r="B115" s="1"/>
      <c r="C115" s="1"/>
      <c r="D115" s="1"/>
      <c r="E115" s="1"/>
    </row>
    <row r="116" spans="1:5" ht="15.75" customHeight="1" x14ac:dyDescent="0.25">
      <c r="A116" s="1"/>
      <c r="B116" s="1"/>
      <c r="C116" s="1"/>
      <c r="D116" s="1"/>
      <c r="E116" s="1"/>
    </row>
    <row r="117" spans="1:5" ht="15.75" customHeight="1" x14ac:dyDescent="0.25">
      <c r="A117" s="1"/>
      <c r="B117" s="1"/>
      <c r="C117" s="1"/>
      <c r="D117" s="1"/>
      <c r="E117" s="1"/>
    </row>
    <row r="118" spans="1:5" ht="15.75" customHeight="1" x14ac:dyDescent="0.25">
      <c r="A118" s="1"/>
      <c r="B118" s="1"/>
      <c r="C118" s="1"/>
      <c r="D118" s="1"/>
      <c r="E118" s="1"/>
    </row>
    <row r="119" spans="1:5" ht="15.75" customHeight="1" x14ac:dyDescent="0.25">
      <c r="A119" s="1"/>
      <c r="B119" s="1"/>
      <c r="C119" s="1"/>
      <c r="D119" s="1"/>
      <c r="E119" s="1"/>
    </row>
    <row r="120" spans="1:5" ht="15.75" customHeight="1" x14ac:dyDescent="0.25">
      <c r="A120" s="1"/>
      <c r="B120" s="1"/>
      <c r="C120" s="1"/>
      <c r="D120" s="1"/>
      <c r="E120" s="1"/>
    </row>
    <row r="121" spans="1:5" ht="15.75" customHeight="1" x14ac:dyDescent="0.25">
      <c r="A121" s="1"/>
      <c r="B121" s="1"/>
      <c r="C121" s="1"/>
      <c r="D121" s="1"/>
      <c r="E121" s="1"/>
    </row>
    <row r="122" spans="1:5" ht="15.75" customHeight="1" x14ac:dyDescent="0.25">
      <c r="A122" s="1"/>
      <c r="B122" s="1"/>
      <c r="C122" s="1"/>
      <c r="D122" s="1"/>
      <c r="E122" s="1"/>
    </row>
    <row r="123" spans="1:5" ht="15.75" customHeight="1" x14ac:dyDescent="0.25">
      <c r="A123" s="1"/>
      <c r="B123" s="1"/>
      <c r="C123" s="1"/>
      <c r="D123" s="1"/>
      <c r="E123" s="1"/>
    </row>
    <row r="124" spans="1:5" ht="15.75" customHeight="1" x14ac:dyDescent="0.25">
      <c r="A124" s="1"/>
      <c r="B124" s="1"/>
      <c r="C124" s="1"/>
      <c r="D124" s="1"/>
      <c r="E124" s="1"/>
    </row>
    <row r="125" spans="1:5" ht="15.75" customHeight="1" x14ac:dyDescent="0.25">
      <c r="A125" s="1"/>
      <c r="B125" s="1"/>
      <c r="C125" s="1"/>
      <c r="D125" s="1"/>
      <c r="E125" s="1"/>
    </row>
    <row r="126" spans="1:5" ht="15.75" customHeight="1" x14ac:dyDescent="0.25">
      <c r="A126" s="1"/>
      <c r="B126" s="1"/>
      <c r="C126" s="1"/>
      <c r="D126" s="1"/>
      <c r="E126" s="1"/>
    </row>
    <row r="127" spans="1:5" ht="15.75" customHeight="1" x14ac:dyDescent="0.25">
      <c r="A127" s="1"/>
      <c r="B127" s="1"/>
      <c r="C127" s="1"/>
      <c r="D127" s="1"/>
      <c r="E127" s="1"/>
    </row>
    <row r="128" spans="1:5" ht="15.75" customHeight="1" x14ac:dyDescent="0.25">
      <c r="A128" s="1"/>
      <c r="B128" s="1"/>
      <c r="C128" s="1"/>
      <c r="D128" s="1"/>
      <c r="E128" s="1"/>
    </row>
    <row r="129" spans="1:5" ht="15.75" customHeight="1" x14ac:dyDescent="0.25">
      <c r="A129" s="1"/>
      <c r="B129" s="1"/>
      <c r="C129" s="1"/>
      <c r="D129" s="1"/>
      <c r="E129" s="1"/>
    </row>
    <row r="130" spans="1:5" ht="15.75" customHeight="1" x14ac:dyDescent="0.25">
      <c r="A130" s="1"/>
      <c r="B130" s="1"/>
      <c r="C130" s="1"/>
      <c r="D130" s="1"/>
      <c r="E130" s="1"/>
    </row>
    <row r="131" spans="1:5" ht="15.75" customHeight="1" x14ac:dyDescent="0.25">
      <c r="A131" s="1"/>
      <c r="B131" s="1"/>
      <c r="C131" s="1"/>
      <c r="D131" s="1"/>
      <c r="E131" s="1"/>
    </row>
    <row r="132" spans="1:5" ht="15.75" customHeight="1" x14ac:dyDescent="0.25">
      <c r="A132" s="1"/>
      <c r="B132" s="1"/>
      <c r="C132" s="1"/>
      <c r="D132" s="1"/>
      <c r="E132" s="1"/>
    </row>
    <row r="133" spans="1:5" ht="15.75" customHeight="1" x14ac:dyDescent="0.25">
      <c r="A133" s="1"/>
      <c r="B133" s="1"/>
      <c r="C133" s="1"/>
      <c r="D133" s="1"/>
      <c r="E133" s="1"/>
    </row>
    <row r="134" spans="1:5" ht="15.75" customHeight="1" x14ac:dyDescent="0.25">
      <c r="A134" s="1"/>
      <c r="B134" s="1"/>
      <c r="C134" s="1"/>
      <c r="D134" s="1"/>
      <c r="E134" s="1"/>
    </row>
    <row r="135" spans="1:5" ht="15.75" customHeight="1" x14ac:dyDescent="0.25">
      <c r="A135" s="1"/>
      <c r="B135" s="1"/>
      <c r="C135" s="1"/>
      <c r="D135" s="1"/>
      <c r="E135" s="1"/>
    </row>
    <row r="136" spans="1:5" ht="15.75" customHeight="1" x14ac:dyDescent="0.25">
      <c r="A136" s="1"/>
      <c r="B136" s="1"/>
      <c r="C136" s="1"/>
      <c r="D136" s="1"/>
      <c r="E136" s="1"/>
    </row>
    <row r="137" spans="1:5" ht="15.75" customHeight="1" x14ac:dyDescent="0.25">
      <c r="A137" s="1"/>
      <c r="B137" s="1"/>
      <c r="C137" s="1"/>
      <c r="D137" s="1"/>
      <c r="E137" s="1"/>
    </row>
    <row r="138" spans="1:5" ht="15.75" customHeight="1" x14ac:dyDescent="0.25">
      <c r="A138" s="1"/>
      <c r="B138" s="1"/>
      <c r="C138" s="1"/>
      <c r="D138" s="1"/>
      <c r="E138" s="1"/>
    </row>
    <row r="139" spans="1:5" ht="15.75" customHeight="1" x14ac:dyDescent="0.25">
      <c r="A139" s="1"/>
      <c r="B139" s="1"/>
      <c r="C139" s="1"/>
      <c r="D139" s="1"/>
      <c r="E139" s="1"/>
    </row>
    <row r="140" spans="1:5" ht="15.75" customHeight="1" x14ac:dyDescent="0.25">
      <c r="A140" s="1"/>
      <c r="B140" s="1"/>
      <c r="C140" s="1"/>
      <c r="D140" s="1"/>
      <c r="E140" s="1"/>
    </row>
    <row r="141" spans="1:5" ht="15.75" customHeight="1" x14ac:dyDescent="0.25">
      <c r="A141" s="1"/>
      <c r="B141" s="1"/>
      <c r="C141" s="1"/>
      <c r="D141" s="1"/>
      <c r="E141" s="1"/>
    </row>
    <row r="142" spans="1:5" ht="15.75" customHeight="1" x14ac:dyDescent="0.25">
      <c r="A142" s="1"/>
      <c r="B142" s="1"/>
      <c r="C142" s="1"/>
      <c r="D142" s="1"/>
      <c r="E142" s="1"/>
    </row>
    <row r="143" spans="1:5" ht="15.75" customHeight="1" x14ac:dyDescent="0.25">
      <c r="A143" s="1"/>
      <c r="B143" s="1"/>
      <c r="C143" s="1"/>
      <c r="D143" s="1"/>
      <c r="E143" s="1"/>
    </row>
    <row r="144" spans="1:5" ht="15.75" customHeight="1" x14ac:dyDescent="0.25">
      <c r="A144" s="1"/>
      <c r="B144" s="1"/>
      <c r="C144" s="1"/>
      <c r="D144" s="1"/>
      <c r="E144" s="1"/>
    </row>
    <row r="145" spans="1:5" ht="15.75" customHeight="1" x14ac:dyDescent="0.25">
      <c r="A145" s="1"/>
      <c r="B145" s="1"/>
      <c r="C145" s="1"/>
      <c r="D145" s="1"/>
      <c r="E145" s="1"/>
    </row>
    <row r="146" spans="1:5" ht="15.75" customHeight="1" x14ac:dyDescent="0.25">
      <c r="A146" s="1"/>
      <c r="B146" s="1"/>
      <c r="C146" s="1"/>
      <c r="D146" s="1"/>
      <c r="E146" s="1"/>
    </row>
    <row r="147" spans="1:5" ht="15.75" customHeight="1" x14ac:dyDescent="0.25">
      <c r="A147" s="1"/>
      <c r="B147" s="1"/>
      <c r="C147" s="1"/>
      <c r="D147" s="1"/>
      <c r="E147" s="1"/>
    </row>
    <row r="148" spans="1:5" ht="15.75" customHeight="1" x14ac:dyDescent="0.25">
      <c r="A148" s="1"/>
      <c r="B148" s="1"/>
      <c r="C148" s="1"/>
      <c r="D148" s="1"/>
      <c r="E148" s="1"/>
    </row>
    <row r="149" spans="1:5" ht="15.75" customHeight="1" x14ac:dyDescent="0.25">
      <c r="A149" s="1"/>
      <c r="B149" s="1"/>
      <c r="C149" s="1"/>
      <c r="D149" s="1"/>
      <c r="E149" s="1"/>
    </row>
    <row r="150" spans="1:5" ht="15.75" customHeight="1" x14ac:dyDescent="0.25">
      <c r="A150" s="1"/>
      <c r="B150" s="1"/>
      <c r="C150" s="1"/>
      <c r="D150" s="1"/>
      <c r="E150" s="1"/>
    </row>
    <row r="151" spans="1:5" ht="15.75" customHeight="1" x14ac:dyDescent="0.25">
      <c r="A151" s="1"/>
      <c r="B151" s="1"/>
      <c r="C151" s="1"/>
      <c r="D151" s="1"/>
      <c r="E151" s="1"/>
    </row>
    <row r="152" spans="1:5" ht="15.75" customHeight="1" x14ac:dyDescent="0.25">
      <c r="A152" s="1"/>
      <c r="B152" s="1"/>
      <c r="C152" s="1"/>
      <c r="D152" s="1"/>
      <c r="E152" s="1"/>
    </row>
    <row r="153" spans="1:5" ht="15.75" customHeight="1" x14ac:dyDescent="0.25">
      <c r="A153" s="1"/>
      <c r="B153" s="1"/>
      <c r="C153" s="1"/>
      <c r="D153" s="1"/>
      <c r="E153" s="1"/>
    </row>
    <row r="154" spans="1:5" ht="15.75" customHeight="1" x14ac:dyDescent="0.25">
      <c r="A154" s="1"/>
      <c r="B154" s="1"/>
      <c r="C154" s="1"/>
      <c r="D154" s="1"/>
      <c r="E154" s="1"/>
    </row>
    <row r="155" spans="1:5" ht="15.75" customHeight="1" x14ac:dyDescent="0.25">
      <c r="A155" s="1"/>
      <c r="B155" s="1"/>
      <c r="C155" s="1"/>
      <c r="D155" s="1"/>
      <c r="E155" s="1"/>
    </row>
    <row r="156" spans="1:5" ht="15.75" customHeight="1" x14ac:dyDescent="0.25">
      <c r="A156" s="1"/>
      <c r="B156" s="1"/>
      <c r="C156" s="1"/>
      <c r="D156" s="1"/>
      <c r="E156" s="1"/>
    </row>
    <row r="157" spans="1:5" ht="15.75" customHeight="1" x14ac:dyDescent="0.25">
      <c r="A157" s="1"/>
      <c r="B157" s="1"/>
      <c r="C157" s="1"/>
      <c r="D157" s="1"/>
      <c r="E157" s="1"/>
    </row>
    <row r="158" spans="1:5" ht="15.75" customHeight="1" x14ac:dyDescent="0.25">
      <c r="A158" s="1"/>
      <c r="B158" s="1"/>
      <c r="C158" s="1"/>
      <c r="D158" s="1"/>
      <c r="E158" s="1"/>
    </row>
    <row r="159" spans="1:5" ht="15.75" customHeight="1" x14ac:dyDescent="0.25">
      <c r="A159" s="1"/>
      <c r="B159" s="1"/>
      <c r="C159" s="1"/>
      <c r="D159" s="1"/>
      <c r="E159" s="1"/>
    </row>
    <row r="160" spans="1:5" ht="15.75" customHeight="1" x14ac:dyDescent="0.25">
      <c r="A160" s="1"/>
      <c r="B160" s="1"/>
      <c r="C160" s="1"/>
      <c r="D160" s="1"/>
      <c r="E160" s="1"/>
    </row>
    <row r="161" spans="1:5" ht="15.75" customHeight="1" x14ac:dyDescent="0.25">
      <c r="A161" s="1"/>
      <c r="B161" s="1"/>
      <c r="C161" s="1"/>
      <c r="D161" s="1"/>
      <c r="E161" s="1"/>
    </row>
    <row r="162" spans="1:5" ht="15.75" customHeight="1" x14ac:dyDescent="0.25">
      <c r="A162" s="1"/>
      <c r="B162" s="1"/>
      <c r="C162" s="1"/>
      <c r="D162" s="1"/>
      <c r="E162" s="1"/>
    </row>
    <row r="163" spans="1:5" ht="15.75" customHeight="1" x14ac:dyDescent="0.25">
      <c r="A163" s="1"/>
      <c r="B163" s="1"/>
      <c r="C163" s="1"/>
      <c r="D163" s="1"/>
      <c r="E163" s="1"/>
    </row>
    <row r="164" spans="1:5" ht="15.75" customHeight="1" x14ac:dyDescent="0.25">
      <c r="A164" s="1"/>
      <c r="B164" s="1"/>
      <c r="C164" s="1"/>
      <c r="D164" s="1"/>
      <c r="E164" s="1"/>
    </row>
    <row r="165" spans="1:5" ht="15.75" customHeight="1" x14ac:dyDescent="0.25">
      <c r="A165" s="1"/>
      <c r="B165" s="1"/>
      <c r="C165" s="1"/>
      <c r="D165" s="1"/>
      <c r="E165" s="1"/>
    </row>
    <row r="166" spans="1:5" ht="15.75" customHeight="1" x14ac:dyDescent="0.25">
      <c r="A166" s="1"/>
      <c r="B166" s="1"/>
      <c r="C166" s="1"/>
      <c r="D166" s="1"/>
      <c r="E166" s="1"/>
    </row>
    <row r="167" spans="1:5" ht="15.75" customHeight="1" x14ac:dyDescent="0.25">
      <c r="A167" s="1"/>
      <c r="B167" s="1"/>
      <c r="C167" s="1"/>
      <c r="D167" s="1"/>
      <c r="E167" s="1"/>
    </row>
    <row r="168" spans="1:5" ht="15.75" customHeight="1" x14ac:dyDescent="0.25">
      <c r="A168" s="1"/>
      <c r="B168" s="1"/>
      <c r="C168" s="1"/>
      <c r="D168" s="1"/>
      <c r="E168" s="1"/>
    </row>
    <row r="169" spans="1:5" ht="15.75" customHeight="1" x14ac:dyDescent="0.25">
      <c r="A169" s="1"/>
      <c r="B169" s="1"/>
      <c r="C169" s="1"/>
      <c r="D169" s="1"/>
      <c r="E169" s="1"/>
    </row>
    <row r="170" spans="1:5" ht="15.75" customHeight="1" x14ac:dyDescent="0.25">
      <c r="A170" s="1"/>
      <c r="B170" s="1"/>
      <c r="C170" s="1"/>
      <c r="D170" s="1"/>
      <c r="E170" s="1"/>
    </row>
    <row r="171" spans="1:5" ht="15.75" customHeight="1" x14ac:dyDescent="0.25">
      <c r="A171" s="1"/>
      <c r="B171" s="1"/>
      <c r="C171" s="1"/>
      <c r="D171" s="1"/>
      <c r="E171" s="1"/>
    </row>
    <row r="172" spans="1:5" ht="15.75" customHeight="1" x14ac:dyDescent="0.25">
      <c r="A172" s="1"/>
      <c r="B172" s="1"/>
      <c r="C172" s="1"/>
      <c r="D172" s="1"/>
      <c r="E172" s="1"/>
    </row>
    <row r="173" spans="1:5" ht="15.75" customHeight="1" x14ac:dyDescent="0.25">
      <c r="A173" s="1"/>
      <c r="B173" s="1"/>
      <c r="C173" s="1"/>
      <c r="D173" s="1"/>
      <c r="E173" s="1"/>
    </row>
    <row r="174" spans="1:5" ht="15.75" customHeight="1" x14ac:dyDescent="0.25">
      <c r="A174" s="1"/>
      <c r="B174" s="1"/>
      <c r="C174" s="1"/>
      <c r="D174" s="1"/>
      <c r="E174" s="1"/>
    </row>
    <row r="175" spans="1:5" ht="15.75" customHeight="1" x14ac:dyDescent="0.25">
      <c r="A175" s="1"/>
      <c r="B175" s="1"/>
      <c r="C175" s="1"/>
      <c r="D175" s="1"/>
      <c r="E175" s="1"/>
    </row>
    <row r="176" spans="1:5" ht="15.75" customHeight="1" x14ac:dyDescent="0.25">
      <c r="A176" s="1"/>
      <c r="B176" s="1"/>
      <c r="C176" s="1"/>
      <c r="D176" s="1"/>
      <c r="E176" s="1"/>
    </row>
    <row r="177" spans="1:5" ht="15.75" customHeight="1" x14ac:dyDescent="0.25">
      <c r="A177" s="1"/>
      <c r="B177" s="1"/>
      <c r="C177" s="1"/>
      <c r="D177" s="1"/>
      <c r="E177" s="1"/>
    </row>
    <row r="178" spans="1:5" ht="15.75" customHeight="1" x14ac:dyDescent="0.25">
      <c r="A178" s="1"/>
      <c r="B178" s="1"/>
      <c r="C178" s="1"/>
      <c r="D178" s="1"/>
      <c r="E178" s="1"/>
    </row>
    <row r="179" spans="1:5" ht="15.75" customHeight="1" x14ac:dyDescent="0.25">
      <c r="A179" s="1"/>
      <c r="B179" s="1"/>
      <c r="C179" s="1"/>
      <c r="D179" s="1"/>
      <c r="E179" s="1"/>
    </row>
    <row r="180" spans="1:5" ht="15.75" customHeight="1" x14ac:dyDescent="0.25">
      <c r="A180" s="1"/>
      <c r="B180" s="1"/>
      <c r="C180" s="1"/>
      <c r="D180" s="1"/>
      <c r="E180" s="1"/>
    </row>
    <row r="181" spans="1:5" ht="15.75" customHeight="1" x14ac:dyDescent="0.25">
      <c r="A181" s="1"/>
      <c r="B181" s="1"/>
      <c r="C181" s="1"/>
      <c r="D181" s="1"/>
      <c r="E181" s="1"/>
    </row>
    <row r="182" spans="1:5" ht="15.75" customHeight="1" x14ac:dyDescent="0.25">
      <c r="A182" s="1"/>
      <c r="B182" s="1"/>
      <c r="C182" s="1"/>
      <c r="D182" s="1"/>
      <c r="E182" s="1"/>
    </row>
    <row r="183" spans="1:5" ht="15.75" customHeight="1" x14ac:dyDescent="0.25">
      <c r="A183" s="1"/>
      <c r="B183" s="1"/>
      <c r="C183" s="1"/>
      <c r="D183" s="1"/>
      <c r="E183" s="1"/>
    </row>
    <row r="184" spans="1:5" ht="15.75" customHeight="1" x14ac:dyDescent="0.25">
      <c r="A184" s="1"/>
      <c r="B184" s="1"/>
      <c r="C184" s="1"/>
      <c r="D184" s="1"/>
      <c r="E184" s="1"/>
    </row>
    <row r="185" spans="1:5" ht="15.75" customHeight="1" x14ac:dyDescent="0.25">
      <c r="A185" s="1"/>
      <c r="B185" s="1"/>
      <c r="C185" s="1"/>
      <c r="D185" s="1"/>
      <c r="E185" s="1"/>
    </row>
    <row r="186" spans="1:5" ht="15.75" customHeight="1" x14ac:dyDescent="0.25">
      <c r="A186" s="1"/>
      <c r="B186" s="1"/>
      <c r="C186" s="1"/>
      <c r="D186" s="1"/>
      <c r="E186" s="1"/>
    </row>
    <row r="187" spans="1:5" ht="15.75" customHeight="1" x14ac:dyDescent="0.25">
      <c r="A187" s="1"/>
      <c r="B187" s="1"/>
      <c r="C187" s="1"/>
      <c r="D187" s="1"/>
      <c r="E187" s="1"/>
    </row>
    <row r="188" spans="1:5" ht="15.75" customHeight="1" x14ac:dyDescent="0.25">
      <c r="A188" s="1"/>
      <c r="B188" s="1"/>
      <c r="C188" s="1"/>
      <c r="D188" s="1"/>
      <c r="E188" s="1"/>
    </row>
    <row r="189" spans="1:5" ht="15.75" customHeight="1" x14ac:dyDescent="0.25">
      <c r="A189" s="1"/>
      <c r="B189" s="1"/>
      <c r="C189" s="1"/>
      <c r="D189" s="1"/>
      <c r="E189" s="1"/>
    </row>
    <row r="190" spans="1:5" ht="15.75" customHeight="1" x14ac:dyDescent="0.25">
      <c r="A190" s="1"/>
      <c r="B190" s="1"/>
      <c r="C190" s="1"/>
      <c r="D190" s="1"/>
      <c r="E190" s="1"/>
    </row>
    <row r="191" spans="1:5" ht="15.75" customHeight="1" x14ac:dyDescent="0.25">
      <c r="A191" s="1"/>
      <c r="B191" s="1"/>
      <c r="C191" s="1"/>
      <c r="D191" s="1"/>
      <c r="E191" s="1"/>
    </row>
    <row r="192" spans="1:5" ht="15.75" customHeight="1" x14ac:dyDescent="0.25">
      <c r="A192" s="1"/>
      <c r="B192" s="1"/>
      <c r="C192" s="1"/>
      <c r="D192" s="1"/>
      <c r="E192" s="1"/>
    </row>
    <row r="193" spans="1:5" ht="15.75" customHeight="1" x14ac:dyDescent="0.25">
      <c r="A193" s="1"/>
      <c r="B193" s="1"/>
      <c r="C193" s="1"/>
      <c r="D193" s="1"/>
      <c r="E193" s="1"/>
    </row>
    <row r="194" spans="1:5" ht="15.75" customHeight="1" x14ac:dyDescent="0.25">
      <c r="A194" s="1"/>
      <c r="B194" s="1"/>
      <c r="C194" s="1"/>
      <c r="D194" s="1"/>
      <c r="E194" s="1"/>
    </row>
    <row r="195" spans="1:5" ht="15.75" customHeight="1" x14ac:dyDescent="0.25">
      <c r="A195" s="1"/>
      <c r="B195" s="1"/>
      <c r="C195" s="1"/>
      <c r="D195" s="1"/>
      <c r="E195" s="1"/>
    </row>
    <row r="196" spans="1:5" ht="15.75" customHeight="1" x14ac:dyDescent="0.25">
      <c r="A196" s="1"/>
      <c r="B196" s="1"/>
      <c r="C196" s="1"/>
      <c r="D196" s="1"/>
      <c r="E196" s="1"/>
    </row>
    <row r="197" spans="1:5" ht="15.75" customHeight="1" x14ac:dyDescent="0.25">
      <c r="A197" s="1"/>
      <c r="B197" s="1"/>
      <c r="C197" s="1"/>
      <c r="D197" s="1"/>
      <c r="E197" s="1"/>
    </row>
    <row r="198" spans="1:5" ht="15.75" customHeight="1" x14ac:dyDescent="0.25">
      <c r="A198" s="1"/>
      <c r="B198" s="1"/>
      <c r="C198" s="1"/>
      <c r="D198" s="1"/>
      <c r="E198" s="1"/>
    </row>
    <row r="199" spans="1:5" ht="15.75" customHeight="1" x14ac:dyDescent="0.25">
      <c r="A199" s="1"/>
      <c r="B199" s="1"/>
      <c r="C199" s="1"/>
      <c r="D199" s="1"/>
      <c r="E199" s="1"/>
    </row>
    <row r="200" spans="1:5" ht="15.75" customHeight="1" x14ac:dyDescent="0.25">
      <c r="A200" s="1"/>
      <c r="B200" s="1"/>
      <c r="C200" s="1"/>
      <c r="D200" s="1"/>
      <c r="E200" s="1"/>
    </row>
    <row r="201" spans="1:5" ht="15.75" customHeight="1" x14ac:dyDescent="0.25">
      <c r="A201" s="1"/>
      <c r="B201" s="1"/>
      <c r="C201" s="1"/>
      <c r="D201" s="1"/>
      <c r="E201" s="1"/>
    </row>
    <row r="202" spans="1:5" ht="15.75" customHeight="1" x14ac:dyDescent="0.25">
      <c r="A202" s="1"/>
      <c r="B202" s="1"/>
      <c r="C202" s="1"/>
      <c r="D202" s="1"/>
      <c r="E202" s="1"/>
    </row>
    <row r="203" spans="1:5" ht="15.75" customHeight="1" x14ac:dyDescent="0.25">
      <c r="A203" s="1"/>
      <c r="B203" s="1"/>
      <c r="C203" s="1"/>
      <c r="D203" s="1"/>
      <c r="E203" s="1"/>
    </row>
    <row r="204" spans="1:5" ht="15.75" customHeight="1" x14ac:dyDescent="0.25">
      <c r="A204" s="1"/>
      <c r="B204" s="1"/>
      <c r="C204" s="1"/>
      <c r="D204" s="1"/>
      <c r="E204" s="1"/>
    </row>
    <row r="205" spans="1:5" ht="15.75" customHeight="1" x14ac:dyDescent="0.25">
      <c r="A205" s="1"/>
      <c r="B205" s="1"/>
      <c r="C205" s="1"/>
      <c r="D205" s="1"/>
      <c r="E205" s="1"/>
    </row>
    <row r="206" spans="1:5" ht="15.75" customHeight="1" x14ac:dyDescent="0.25">
      <c r="A206" s="1"/>
      <c r="B206" s="1"/>
      <c r="C206" s="1"/>
      <c r="D206" s="1"/>
      <c r="E206" s="1"/>
    </row>
    <row r="207" spans="1:5" ht="15.75" customHeight="1" x14ac:dyDescent="0.25">
      <c r="A207" s="1"/>
      <c r="B207" s="1"/>
      <c r="C207" s="1"/>
      <c r="D207" s="1"/>
      <c r="E207" s="1"/>
    </row>
    <row r="208" spans="1:5" ht="15.75" customHeight="1" x14ac:dyDescent="0.25">
      <c r="A208" s="1"/>
      <c r="B208" s="1"/>
      <c r="C208" s="1"/>
      <c r="D208" s="1"/>
      <c r="E208" s="1"/>
    </row>
    <row r="209" spans="1:5" ht="15.75" customHeight="1" x14ac:dyDescent="0.25">
      <c r="A209" s="1"/>
      <c r="B209" s="1"/>
      <c r="C209" s="1"/>
      <c r="D209" s="1"/>
      <c r="E209" s="1"/>
    </row>
    <row r="210" spans="1:5" ht="15.75" customHeight="1" x14ac:dyDescent="0.25">
      <c r="A210" s="1"/>
      <c r="B210" s="1"/>
      <c r="C210" s="1"/>
      <c r="D210" s="1"/>
      <c r="E210" s="1"/>
    </row>
    <row r="211" spans="1:5" ht="15.75" customHeight="1" x14ac:dyDescent="0.25">
      <c r="A211" s="1"/>
      <c r="B211" s="1"/>
      <c r="C211" s="1"/>
      <c r="D211" s="1"/>
      <c r="E211" s="1"/>
    </row>
    <row r="212" spans="1:5" ht="15.75" customHeight="1" x14ac:dyDescent="0.25">
      <c r="A212" s="1"/>
      <c r="B212" s="1"/>
      <c r="C212" s="1"/>
      <c r="D212" s="1"/>
      <c r="E212" s="1"/>
    </row>
    <row r="213" spans="1:5" ht="15.75" customHeight="1" x14ac:dyDescent="0.25">
      <c r="A213" s="1"/>
      <c r="B213" s="1"/>
      <c r="C213" s="1"/>
      <c r="D213" s="1"/>
      <c r="E213" s="1"/>
    </row>
    <row r="214" spans="1:5" ht="15.75" customHeight="1" x14ac:dyDescent="0.25">
      <c r="A214" s="1"/>
      <c r="B214" s="1"/>
      <c r="C214" s="1"/>
      <c r="D214" s="1"/>
      <c r="E214" s="1"/>
    </row>
    <row r="215" spans="1:5" ht="15.75" customHeight="1" x14ac:dyDescent="0.25">
      <c r="A215" s="1"/>
      <c r="B215" s="1"/>
      <c r="C215" s="1"/>
      <c r="D215" s="1"/>
      <c r="E215" s="1"/>
    </row>
    <row r="216" spans="1:5" ht="15.75" customHeight="1" x14ac:dyDescent="0.25">
      <c r="A216" s="1"/>
      <c r="B216" s="1"/>
      <c r="C216" s="1"/>
      <c r="D216" s="1"/>
      <c r="E216" s="1"/>
    </row>
    <row r="217" spans="1:5" ht="15.75" customHeight="1" x14ac:dyDescent="0.25">
      <c r="A217" s="1"/>
      <c r="B217" s="1"/>
      <c r="C217" s="1"/>
      <c r="D217" s="1"/>
      <c r="E217" s="1"/>
    </row>
    <row r="218" spans="1:5" ht="15.75" customHeight="1" x14ac:dyDescent="0.25">
      <c r="A218" s="1"/>
      <c r="B218" s="1"/>
      <c r="C218" s="1"/>
      <c r="D218" s="1"/>
      <c r="E218" s="1"/>
    </row>
    <row r="219" spans="1:5" ht="15.75" customHeight="1" x14ac:dyDescent="0.25">
      <c r="A219" s="1"/>
      <c r="B219" s="1"/>
      <c r="C219" s="1"/>
      <c r="D219" s="1"/>
      <c r="E219" s="1"/>
    </row>
    <row r="220" spans="1:5" ht="15.75" customHeight="1" x14ac:dyDescent="0.25">
      <c r="A220" s="1"/>
      <c r="B220" s="1"/>
      <c r="C220" s="1"/>
      <c r="D220" s="1"/>
      <c r="E220" s="1"/>
    </row>
    <row r="221" spans="1:5" ht="15.75" customHeight="1" x14ac:dyDescent="0.25">
      <c r="A221" s="1"/>
      <c r="B221" s="1"/>
      <c r="C221" s="1"/>
      <c r="D221" s="1"/>
      <c r="E221" s="1"/>
    </row>
    <row r="222" spans="1:5" ht="15.75" customHeight="1" x14ac:dyDescent="0.25">
      <c r="A222" s="1"/>
      <c r="B222" s="1"/>
      <c r="C222" s="1"/>
      <c r="D222" s="1"/>
      <c r="E222" s="1"/>
    </row>
    <row r="223" spans="1:5" ht="15.75" customHeight="1" x14ac:dyDescent="0.25">
      <c r="A223" s="1"/>
      <c r="B223" s="1"/>
      <c r="C223" s="1"/>
      <c r="D223" s="1"/>
      <c r="E223" s="1"/>
    </row>
    <row r="224" spans="1:5" ht="15.75" customHeight="1" x14ac:dyDescent="0.25">
      <c r="A224" s="1"/>
      <c r="B224" s="1"/>
      <c r="C224" s="1"/>
      <c r="D224" s="1"/>
      <c r="E224" s="1"/>
    </row>
    <row r="225" spans="1:5" ht="15.75" customHeight="1" x14ac:dyDescent="0.25">
      <c r="A225" s="1"/>
      <c r="B225" s="1"/>
      <c r="C225" s="1"/>
      <c r="D225" s="1"/>
      <c r="E225" s="1"/>
    </row>
    <row r="226" spans="1:5" ht="15.75" customHeight="1" x14ac:dyDescent="0.25">
      <c r="A226" s="1"/>
      <c r="B226" s="1"/>
      <c r="C226" s="1"/>
      <c r="D226" s="1"/>
      <c r="E226" s="1"/>
    </row>
    <row r="227" spans="1:5" ht="15.75" customHeight="1" x14ac:dyDescent="0.25">
      <c r="A227" s="1"/>
      <c r="B227" s="1"/>
      <c r="C227" s="1"/>
      <c r="D227" s="1"/>
      <c r="E227" s="1"/>
    </row>
    <row r="228" spans="1:5" ht="15.75" customHeight="1" x14ac:dyDescent="0.25">
      <c r="A228" s="1"/>
      <c r="B228" s="1"/>
      <c r="C228" s="1"/>
      <c r="D228" s="1"/>
      <c r="E228" s="1"/>
    </row>
    <row r="229" spans="1:5" ht="15.75" customHeight="1" x14ac:dyDescent="0.25">
      <c r="A229" s="1"/>
      <c r="B229" s="1"/>
      <c r="C229" s="1"/>
      <c r="D229" s="1"/>
      <c r="E229" s="1"/>
    </row>
    <row r="230" spans="1:5" ht="15.75" customHeight="1" x14ac:dyDescent="0.25">
      <c r="A230" s="1"/>
      <c r="B230" s="1"/>
      <c r="C230" s="1"/>
      <c r="D230" s="1"/>
      <c r="E230" s="1"/>
    </row>
    <row r="231" spans="1:5" ht="15.75" customHeight="1" x14ac:dyDescent="0.25">
      <c r="A231" s="1"/>
      <c r="B231" s="1"/>
      <c r="C231" s="1"/>
      <c r="D231" s="1"/>
      <c r="E231" s="1"/>
    </row>
    <row r="232" spans="1:5" ht="15.75" customHeight="1" x14ac:dyDescent="0.25">
      <c r="A232" s="1"/>
      <c r="B232" s="1"/>
      <c r="C232" s="1"/>
      <c r="D232" s="1"/>
      <c r="E232" s="1"/>
    </row>
    <row r="233" spans="1:5" ht="15.75" customHeight="1" x14ac:dyDescent="0.25">
      <c r="A233" s="1"/>
      <c r="B233" s="1"/>
      <c r="C233" s="1"/>
      <c r="D233" s="1"/>
      <c r="E233" s="1"/>
    </row>
    <row r="234" spans="1:5" ht="15.75" customHeight="1" x14ac:dyDescent="0.25">
      <c r="A234" s="1"/>
      <c r="B234" s="1"/>
      <c r="C234" s="1"/>
      <c r="D234" s="1"/>
      <c r="E234" s="1"/>
    </row>
    <row r="235" spans="1:5" ht="15.75" customHeight="1" x14ac:dyDescent="0.25">
      <c r="A235" s="1"/>
      <c r="B235" s="1"/>
      <c r="C235" s="1"/>
      <c r="D235" s="1"/>
      <c r="E235" s="1"/>
    </row>
    <row r="236" spans="1:5" ht="15.75" customHeight="1" x14ac:dyDescent="0.25">
      <c r="A236" s="1"/>
      <c r="B236" s="1"/>
      <c r="C236" s="1"/>
      <c r="D236" s="1"/>
      <c r="E236" s="1"/>
    </row>
    <row r="237" spans="1:5" ht="15.75" customHeight="1" x14ac:dyDescent="0.25">
      <c r="A237" s="1"/>
      <c r="B237" s="1"/>
      <c r="C237" s="1"/>
      <c r="D237" s="1"/>
      <c r="E237" s="1"/>
    </row>
    <row r="238" spans="1:5" ht="15.75" customHeight="1" x14ac:dyDescent="0.25">
      <c r="A238" s="1"/>
      <c r="B238" s="1"/>
      <c r="C238" s="1"/>
      <c r="D238" s="1"/>
      <c r="E238" s="1"/>
    </row>
    <row r="239" spans="1:5" ht="15.75" customHeight="1" x14ac:dyDescent="0.25">
      <c r="A239" s="1"/>
      <c r="B239" s="1"/>
      <c r="C239" s="1"/>
      <c r="D239" s="1"/>
      <c r="E239" s="1"/>
    </row>
    <row r="240" spans="1:5" ht="15.75" customHeight="1" x14ac:dyDescent="0.25">
      <c r="A240" s="1"/>
      <c r="B240" s="1"/>
      <c r="C240" s="1"/>
      <c r="D240" s="1"/>
      <c r="E240" s="1"/>
    </row>
    <row r="241" spans="1:5" ht="15.75" customHeight="1" x14ac:dyDescent="0.25">
      <c r="A241" s="1"/>
      <c r="B241" s="1"/>
      <c r="C241" s="1"/>
      <c r="D241" s="1"/>
      <c r="E241" s="1"/>
    </row>
    <row r="242" spans="1:5" ht="15.75" customHeight="1" x14ac:dyDescent="0.25">
      <c r="A242" s="1"/>
      <c r="B242" s="1"/>
      <c r="C242" s="1"/>
      <c r="D242" s="1"/>
      <c r="E242" s="1"/>
    </row>
    <row r="243" spans="1:5" ht="15.75" customHeight="1" x14ac:dyDescent="0.25">
      <c r="A243" s="1"/>
      <c r="B243" s="1"/>
      <c r="C243" s="1"/>
      <c r="D243" s="1"/>
      <c r="E243" s="1"/>
    </row>
    <row r="244" spans="1:5" ht="15.75" customHeight="1" x14ac:dyDescent="0.25">
      <c r="A244" s="1"/>
      <c r="B244" s="1"/>
      <c r="C244" s="1"/>
      <c r="D244" s="1"/>
      <c r="E244" s="1"/>
    </row>
    <row r="245" spans="1:5" ht="15.75" customHeight="1" x14ac:dyDescent="0.25">
      <c r="A245" s="1"/>
      <c r="B245" s="1"/>
      <c r="C245" s="1"/>
      <c r="D245" s="1"/>
      <c r="E245" s="1"/>
    </row>
    <row r="246" spans="1:5" ht="15.75" customHeight="1" x14ac:dyDescent="0.25">
      <c r="A246" s="1"/>
      <c r="B246" s="1"/>
      <c r="C246" s="1"/>
      <c r="D246" s="1"/>
      <c r="E246" s="1"/>
    </row>
    <row r="247" spans="1:5" ht="15.75" customHeight="1" x14ac:dyDescent="0.25">
      <c r="A247" s="1"/>
      <c r="B247" s="1"/>
      <c r="C247" s="1"/>
      <c r="D247" s="1"/>
      <c r="E247" s="1"/>
    </row>
    <row r="248" spans="1:5" ht="15.75" customHeight="1" x14ac:dyDescent="0.25">
      <c r="A248" s="1"/>
      <c r="B248" s="1"/>
      <c r="C248" s="1"/>
      <c r="D248" s="1"/>
      <c r="E248" s="1"/>
    </row>
    <row r="249" spans="1:5" ht="15.75" customHeight="1" x14ac:dyDescent="0.25"/>
    <row r="250" spans="1:5" ht="15.75" customHeight="1" x14ac:dyDescent="0.25"/>
    <row r="251" spans="1:5" ht="15.75" customHeight="1" x14ac:dyDescent="0.25"/>
    <row r="252" spans="1:5" ht="15.75" customHeight="1" x14ac:dyDescent="0.25"/>
    <row r="253" spans="1:5" ht="15.75" customHeight="1" x14ac:dyDescent="0.25"/>
    <row r="254" spans="1:5" ht="15.75" customHeight="1" x14ac:dyDescent="0.25"/>
    <row r="255" spans="1:5" ht="15.75" customHeight="1" x14ac:dyDescent="0.25"/>
    <row r="256" spans="1:5"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3">
    <mergeCell ref="A1:F1"/>
    <mergeCell ref="G36:H36"/>
    <mergeCell ref="A3:F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43212-3774-423B-8146-195D4FB66891}">
  <dimension ref="A1:Z1001"/>
  <sheetViews>
    <sheetView topLeftCell="A66" workbookViewId="0">
      <selection activeCell="K82" sqref="K82"/>
    </sheetView>
  </sheetViews>
  <sheetFormatPr baseColWidth="10" defaultColWidth="14.42578125" defaultRowHeight="15" customHeight="1" x14ac:dyDescent="0.25"/>
  <cols>
    <col min="1" max="1" width="18.140625" customWidth="1"/>
    <col min="2" max="2" width="14.5703125" customWidth="1"/>
    <col min="3" max="6" width="20.42578125" customWidth="1"/>
    <col min="7" max="7" width="8" customWidth="1"/>
    <col min="8" max="9" width="7.85546875" customWidth="1"/>
    <col min="10" max="26" width="8" customWidth="1"/>
  </cols>
  <sheetData>
    <row r="1" spans="1:26" ht="18.75" customHeight="1" x14ac:dyDescent="0.3">
      <c r="A1" s="105" t="s">
        <v>102</v>
      </c>
      <c r="B1" s="77"/>
      <c r="C1" s="77"/>
      <c r="D1" s="77"/>
      <c r="E1" s="77"/>
      <c r="F1" s="58"/>
      <c r="G1" s="58"/>
      <c r="H1" s="58"/>
      <c r="I1" s="58"/>
      <c r="J1" s="30"/>
      <c r="K1" s="30"/>
      <c r="L1" s="30"/>
      <c r="M1" s="30"/>
      <c r="N1" s="30"/>
      <c r="O1" s="30"/>
      <c r="P1" s="30"/>
      <c r="Q1" s="30"/>
      <c r="R1" s="30"/>
      <c r="S1" s="30"/>
      <c r="T1" s="30"/>
      <c r="U1" s="30"/>
      <c r="V1" s="30"/>
      <c r="W1" s="30"/>
      <c r="X1" s="30"/>
      <c r="Y1" s="30"/>
      <c r="Z1" s="30"/>
    </row>
    <row r="2" spans="1:26" x14ac:dyDescent="0.25">
      <c r="A2" s="30"/>
      <c r="B2" s="30"/>
      <c r="C2" s="30"/>
      <c r="D2" s="30"/>
      <c r="E2" s="30"/>
      <c r="F2" s="30"/>
      <c r="G2" s="30"/>
      <c r="H2" s="30"/>
      <c r="I2" s="30"/>
      <c r="J2" s="30"/>
      <c r="K2" s="30"/>
      <c r="L2" s="30"/>
      <c r="M2" s="30"/>
      <c r="N2" s="30"/>
      <c r="O2" s="30"/>
      <c r="P2" s="30"/>
      <c r="Q2" s="30"/>
      <c r="R2" s="30"/>
      <c r="S2" s="30"/>
      <c r="T2" s="30"/>
      <c r="U2" s="30"/>
      <c r="V2" s="30"/>
      <c r="W2" s="30"/>
      <c r="X2" s="30"/>
      <c r="Y2" s="30"/>
      <c r="Z2" s="30"/>
    </row>
    <row r="3" spans="1:26" x14ac:dyDescent="0.25">
      <c r="A3" s="95" t="s">
        <v>103</v>
      </c>
      <c r="B3" s="89"/>
      <c r="C3" s="89"/>
      <c r="D3" s="89"/>
      <c r="E3" s="14">
        <v>0.4</v>
      </c>
      <c r="F3" s="30"/>
      <c r="G3" s="30"/>
      <c r="H3" s="30"/>
      <c r="I3" s="30"/>
      <c r="J3" s="30"/>
      <c r="K3" s="30"/>
      <c r="L3" s="30"/>
      <c r="M3" s="30"/>
      <c r="N3" s="30"/>
      <c r="O3" s="30"/>
      <c r="P3" s="30"/>
      <c r="Q3" s="30"/>
      <c r="R3" s="30"/>
      <c r="S3" s="30"/>
      <c r="T3" s="30"/>
      <c r="U3" s="30"/>
      <c r="V3" s="30"/>
      <c r="W3" s="30"/>
      <c r="X3" s="30"/>
      <c r="Y3" s="30"/>
      <c r="Z3" s="30"/>
    </row>
    <row r="4" spans="1:26" x14ac:dyDescent="0.25">
      <c r="A4" s="30"/>
      <c r="B4" s="30"/>
      <c r="C4" s="30"/>
      <c r="D4" s="30"/>
      <c r="E4" s="30"/>
      <c r="F4" s="30"/>
      <c r="G4" s="30"/>
      <c r="H4" s="30"/>
      <c r="I4" s="30"/>
      <c r="J4" s="30"/>
      <c r="K4" s="30"/>
      <c r="L4" s="30"/>
      <c r="M4" s="30"/>
      <c r="N4" s="30"/>
      <c r="O4" s="30"/>
      <c r="P4" s="30"/>
      <c r="Q4" s="30"/>
      <c r="R4" s="30"/>
      <c r="S4" s="30"/>
      <c r="T4" s="30"/>
      <c r="U4" s="30"/>
      <c r="V4" s="30"/>
      <c r="W4" s="30"/>
      <c r="X4" s="30"/>
      <c r="Y4" s="30"/>
      <c r="Z4" s="30"/>
    </row>
    <row r="5" spans="1:26" x14ac:dyDescent="0.25">
      <c r="A5" s="179" t="s">
        <v>255</v>
      </c>
      <c r="B5" s="80"/>
      <c r="C5" s="80"/>
      <c r="D5" s="80"/>
      <c r="E5" s="81"/>
      <c r="F5" s="30"/>
      <c r="G5" s="30"/>
      <c r="H5" s="30"/>
      <c r="I5" s="30"/>
      <c r="J5" s="30"/>
      <c r="K5" s="30"/>
      <c r="L5" s="30"/>
      <c r="M5" s="30"/>
      <c r="N5" s="30"/>
      <c r="O5" s="30"/>
      <c r="P5" s="30"/>
      <c r="Q5" s="30"/>
      <c r="R5" s="30"/>
      <c r="S5" s="30"/>
      <c r="T5" s="30"/>
      <c r="U5" s="30"/>
      <c r="V5" s="30"/>
      <c r="W5" s="30"/>
      <c r="X5" s="30"/>
      <c r="Y5" s="30"/>
      <c r="Z5" s="30"/>
    </row>
    <row r="6" spans="1:26" x14ac:dyDescent="0.25">
      <c r="A6" s="84"/>
      <c r="B6" s="85"/>
      <c r="C6" s="85"/>
      <c r="D6" s="85"/>
      <c r="E6" s="86"/>
      <c r="F6" s="30"/>
      <c r="G6" s="30"/>
      <c r="H6" s="30"/>
      <c r="I6" s="30"/>
      <c r="J6" s="30"/>
      <c r="K6" s="30"/>
      <c r="L6" s="30"/>
      <c r="M6" s="30"/>
      <c r="N6" s="30"/>
      <c r="O6" s="30"/>
      <c r="P6" s="30"/>
      <c r="Q6" s="30"/>
      <c r="R6" s="30"/>
      <c r="S6" s="30"/>
      <c r="T6" s="30"/>
      <c r="U6" s="30"/>
      <c r="V6" s="30"/>
      <c r="W6" s="30"/>
      <c r="X6" s="30"/>
      <c r="Y6" s="30"/>
      <c r="Z6" s="30"/>
    </row>
    <row r="7" spans="1:26" x14ac:dyDescent="0.25">
      <c r="A7" s="14" t="s">
        <v>106</v>
      </c>
      <c r="B7" s="14">
        <v>1</v>
      </c>
      <c r="C7" s="180" t="s">
        <v>256</v>
      </c>
      <c r="D7" s="30"/>
      <c r="E7" s="30"/>
      <c r="F7" s="30"/>
      <c r="G7" s="30"/>
      <c r="H7" s="30"/>
      <c r="I7" s="30"/>
      <c r="J7" s="30"/>
      <c r="K7" s="30"/>
      <c r="L7" s="30"/>
      <c r="M7" s="30"/>
      <c r="N7" s="30"/>
      <c r="O7" s="30"/>
      <c r="P7" s="30"/>
      <c r="Q7" s="30"/>
      <c r="R7" s="30"/>
      <c r="S7" s="30"/>
      <c r="T7" s="30"/>
      <c r="U7" s="30"/>
      <c r="V7" s="30"/>
      <c r="W7" s="30"/>
      <c r="X7" s="30"/>
      <c r="Y7" s="30"/>
      <c r="Z7" s="30"/>
    </row>
    <row r="8" spans="1:26" x14ac:dyDescent="0.25">
      <c r="A8" s="30"/>
      <c r="B8" s="30"/>
      <c r="C8" s="30"/>
      <c r="D8" s="30"/>
      <c r="E8" s="30"/>
      <c r="F8" s="30"/>
      <c r="G8" s="30"/>
      <c r="H8" s="30"/>
      <c r="I8" s="30"/>
      <c r="J8" s="30"/>
      <c r="K8" s="30"/>
      <c r="L8" s="30"/>
      <c r="M8" s="30"/>
      <c r="N8" s="30"/>
      <c r="O8" s="30"/>
      <c r="P8" s="30"/>
      <c r="Q8" s="30"/>
      <c r="R8" s="30"/>
      <c r="S8" s="30"/>
      <c r="T8" s="30"/>
      <c r="U8" s="30"/>
      <c r="V8" s="30"/>
      <c r="W8" s="30"/>
      <c r="X8" s="30"/>
      <c r="Y8" s="30"/>
      <c r="Z8" s="30"/>
    </row>
    <row r="9" spans="1:26" x14ac:dyDescent="0.25">
      <c r="A9" s="30"/>
      <c r="B9" s="30"/>
      <c r="C9" s="30"/>
      <c r="D9" s="30"/>
      <c r="E9" s="30"/>
      <c r="F9" s="30"/>
      <c r="G9" s="30"/>
      <c r="H9" s="30"/>
      <c r="I9" s="30"/>
      <c r="J9" s="30"/>
      <c r="K9" s="30"/>
      <c r="L9" s="30"/>
      <c r="M9" s="30"/>
      <c r="N9" s="30"/>
      <c r="O9" s="30"/>
      <c r="P9" s="30"/>
      <c r="Q9" s="30"/>
      <c r="R9" s="30"/>
      <c r="S9" s="30"/>
      <c r="T9" s="30"/>
      <c r="U9" s="30"/>
      <c r="V9" s="30"/>
      <c r="W9" s="30"/>
      <c r="X9" s="30"/>
      <c r="Y9" s="30"/>
      <c r="Z9" s="30"/>
    </row>
    <row r="10" spans="1:26" ht="45" customHeight="1" x14ac:dyDescent="0.25">
      <c r="A10" s="50" t="s">
        <v>5</v>
      </c>
      <c r="B10" s="178" t="s">
        <v>254</v>
      </c>
      <c r="C10" s="178" t="s">
        <v>253</v>
      </c>
      <c r="D10" s="30"/>
      <c r="E10" s="30"/>
      <c r="F10" s="30"/>
      <c r="G10" s="30"/>
      <c r="H10" s="30"/>
      <c r="I10" s="30"/>
      <c r="J10" s="30"/>
      <c r="K10" s="30"/>
      <c r="L10" s="30"/>
      <c r="M10" s="30"/>
      <c r="N10" s="30"/>
      <c r="O10" s="30"/>
      <c r="P10" s="30"/>
      <c r="Q10" s="30"/>
      <c r="R10" s="30"/>
      <c r="S10" s="30"/>
      <c r="T10" s="30"/>
      <c r="U10" s="30"/>
      <c r="V10" s="30"/>
      <c r="W10" s="30"/>
      <c r="X10" s="30"/>
      <c r="Y10" s="30"/>
      <c r="Z10" s="30"/>
    </row>
    <row r="11" spans="1:26" x14ac:dyDescent="0.25">
      <c r="A11" s="134" t="s">
        <v>224</v>
      </c>
      <c r="B11" s="169">
        <f>'Ejercicio 3'!B5/60</f>
        <v>2.2079732366880402</v>
      </c>
      <c r="C11" s="14">
        <f>$B$7/B11</f>
        <v>0.45290404040404036</v>
      </c>
      <c r="D11" s="30"/>
      <c r="E11" s="30"/>
      <c r="F11" s="30"/>
      <c r="G11" s="30"/>
      <c r="H11" s="30"/>
      <c r="I11" s="30"/>
      <c r="J11" s="30"/>
      <c r="K11" s="30"/>
      <c r="L11" s="30"/>
      <c r="M11" s="30"/>
      <c r="N11" s="30"/>
      <c r="O11" s="30"/>
      <c r="P11" s="30"/>
      <c r="Q11" s="30"/>
      <c r="R11" s="30"/>
      <c r="S11" s="30"/>
      <c r="T11" s="30"/>
      <c r="U11" s="30"/>
      <c r="V11" s="30"/>
      <c r="W11" s="30"/>
      <c r="X11" s="30"/>
      <c r="Y11" s="30"/>
      <c r="Z11" s="30"/>
    </row>
    <row r="12" spans="1:26" x14ac:dyDescent="0.25">
      <c r="A12" s="134" t="s">
        <v>225</v>
      </c>
      <c r="B12" s="169">
        <f>'Ejercicio 3'!B6/60</f>
        <v>1.8367346938775513</v>
      </c>
      <c r="C12" s="14">
        <f t="shared" ref="C12:C15" si="0">$B$7/B12</f>
        <v>0.5444444444444444</v>
      </c>
      <c r="D12" s="30"/>
      <c r="E12" s="30"/>
      <c r="F12" s="30"/>
      <c r="G12" s="30"/>
      <c r="H12" s="30"/>
      <c r="I12" s="30"/>
      <c r="J12" s="30"/>
      <c r="K12" s="30"/>
      <c r="L12" s="30"/>
      <c r="M12" s="30"/>
      <c r="N12" s="30"/>
      <c r="O12" s="30"/>
      <c r="P12" s="30"/>
      <c r="Q12" s="30"/>
      <c r="R12" s="30"/>
      <c r="S12" s="30"/>
      <c r="T12" s="30"/>
      <c r="U12" s="30"/>
      <c r="V12" s="30"/>
      <c r="W12" s="30"/>
      <c r="X12" s="30"/>
      <c r="Y12" s="30"/>
      <c r="Z12" s="30"/>
    </row>
    <row r="13" spans="1:26" x14ac:dyDescent="0.25">
      <c r="A13" s="134" t="s">
        <v>241</v>
      </c>
      <c r="B13" s="169">
        <f>'Ejercicio 3'!B7/60</f>
        <v>0.5</v>
      </c>
      <c r="C13" s="14">
        <f t="shared" si="0"/>
        <v>2</v>
      </c>
      <c r="D13" s="30"/>
      <c r="E13" s="30"/>
      <c r="F13" s="30"/>
      <c r="G13" s="30"/>
      <c r="H13" s="30"/>
      <c r="I13" s="30"/>
      <c r="J13" s="30"/>
      <c r="K13" s="30"/>
      <c r="L13" s="30"/>
      <c r="M13" s="30"/>
      <c r="N13" s="30"/>
      <c r="O13" s="30"/>
      <c r="P13" s="30"/>
      <c r="Q13" s="30"/>
      <c r="R13" s="30"/>
      <c r="S13" s="30"/>
      <c r="T13" s="30"/>
      <c r="U13" s="30"/>
      <c r="V13" s="30"/>
      <c r="W13" s="30"/>
      <c r="X13" s="30"/>
      <c r="Y13" s="30"/>
      <c r="Z13" s="30"/>
    </row>
    <row r="14" spans="1:26" x14ac:dyDescent="0.25">
      <c r="A14" s="134" t="s">
        <v>242</v>
      </c>
      <c r="B14" s="169">
        <f>'Ejercicio 3'!B8/60</f>
        <v>0.5</v>
      </c>
      <c r="C14" s="14">
        <f t="shared" si="0"/>
        <v>2</v>
      </c>
      <c r="D14" s="30"/>
      <c r="E14" s="30"/>
      <c r="F14" s="30"/>
      <c r="G14" s="30"/>
      <c r="H14" s="30"/>
      <c r="I14" s="30"/>
      <c r="J14" s="30"/>
      <c r="K14" s="30"/>
      <c r="L14" s="30"/>
      <c r="M14" s="30"/>
      <c r="N14" s="30"/>
      <c r="O14" s="30"/>
      <c r="P14" s="30"/>
      <c r="Q14" s="30"/>
      <c r="R14" s="30"/>
      <c r="S14" s="30"/>
      <c r="T14" s="30"/>
      <c r="U14" s="30"/>
      <c r="V14" s="30"/>
      <c r="W14" s="30"/>
      <c r="X14" s="30"/>
      <c r="Y14" s="30"/>
      <c r="Z14" s="30"/>
    </row>
    <row r="15" spans="1:26" ht="15.75" thickBot="1" x14ac:dyDescent="0.3">
      <c r="A15" s="134" t="s">
        <v>247</v>
      </c>
      <c r="B15" s="169">
        <f>'Ejercicio 3'!B9/60</f>
        <v>0.8</v>
      </c>
      <c r="C15" s="14">
        <f t="shared" si="0"/>
        <v>1.25</v>
      </c>
      <c r="D15" s="30"/>
      <c r="E15" s="30"/>
      <c r="F15" s="30"/>
      <c r="G15" s="30"/>
      <c r="H15" s="30"/>
      <c r="I15" s="30"/>
      <c r="J15" s="30"/>
      <c r="K15" s="30"/>
      <c r="L15" s="30"/>
      <c r="M15" s="30"/>
      <c r="N15" s="30"/>
      <c r="O15" s="30"/>
      <c r="P15" s="30"/>
      <c r="Q15" s="30"/>
      <c r="R15" s="30"/>
      <c r="S15" s="30"/>
      <c r="T15" s="30"/>
      <c r="U15" s="30"/>
      <c r="V15" s="30"/>
      <c r="W15" s="30"/>
      <c r="X15" s="30"/>
      <c r="Y15" s="30"/>
      <c r="Z15" s="30"/>
    </row>
    <row r="16" spans="1:26" ht="15.75" customHeight="1" thickBot="1" x14ac:dyDescent="0.3">
      <c r="A16" s="30"/>
      <c r="B16" s="30"/>
      <c r="C16" s="52">
        <f>SUM(C11:C15)</f>
        <v>6.2473484848484846</v>
      </c>
      <c r="D16" s="106" t="s">
        <v>116</v>
      </c>
      <c r="E16" s="77"/>
      <c r="F16" s="30"/>
      <c r="G16" s="30"/>
      <c r="H16" s="30"/>
      <c r="I16" s="30"/>
      <c r="J16" s="30"/>
      <c r="K16" s="30"/>
      <c r="L16" s="30"/>
      <c r="M16" s="30"/>
      <c r="N16" s="30"/>
      <c r="O16" s="30"/>
      <c r="P16" s="30"/>
      <c r="Q16" s="30"/>
      <c r="R16" s="30"/>
      <c r="S16" s="30"/>
      <c r="T16" s="30"/>
      <c r="U16" s="30"/>
      <c r="V16" s="30"/>
      <c r="W16" s="30"/>
      <c r="X16" s="30"/>
      <c r="Y16" s="30"/>
      <c r="Z16" s="30"/>
    </row>
    <row r="17" spans="1:26" x14ac:dyDescent="0.25">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x14ac:dyDescent="0.25">
      <c r="A18" s="95" t="s">
        <v>118</v>
      </c>
      <c r="B18" s="89"/>
      <c r="C18" s="90"/>
      <c r="D18" s="170">
        <f>8*60/C16</f>
        <v>76.832595646637969</v>
      </c>
      <c r="E18" s="181"/>
      <c r="F18" s="181"/>
      <c r="G18" s="181"/>
      <c r="H18" s="30"/>
      <c r="I18" s="30"/>
      <c r="J18" s="30"/>
      <c r="K18" s="30"/>
      <c r="L18" s="30"/>
      <c r="M18" s="30"/>
      <c r="N18" s="30"/>
      <c r="O18" s="30"/>
      <c r="P18" s="30"/>
      <c r="Q18" s="30"/>
      <c r="R18" s="30"/>
      <c r="S18" s="30"/>
      <c r="T18" s="30"/>
      <c r="U18" s="30"/>
      <c r="V18" s="30"/>
      <c r="W18" s="30"/>
      <c r="X18" s="30"/>
      <c r="Y18" s="30"/>
      <c r="Z18" s="30"/>
    </row>
    <row r="19" spans="1:26" x14ac:dyDescent="0.25">
      <c r="A19" s="95" t="s">
        <v>119</v>
      </c>
      <c r="B19" s="89"/>
      <c r="C19" s="90"/>
      <c r="D19" s="172">
        <f>D18*10.5*30</f>
        <v>24202.267628690959</v>
      </c>
      <c r="E19" s="30"/>
      <c r="F19" s="30"/>
      <c r="G19" s="30"/>
      <c r="H19" s="30"/>
      <c r="I19" s="30"/>
      <c r="J19" s="30"/>
      <c r="K19" s="30"/>
      <c r="L19" s="30"/>
      <c r="M19" s="30"/>
      <c r="N19" s="30"/>
      <c r="O19" s="30"/>
      <c r="P19" s="30"/>
      <c r="Q19" s="30"/>
      <c r="R19" s="30"/>
      <c r="S19" s="30"/>
      <c r="T19" s="30"/>
      <c r="U19" s="30"/>
      <c r="V19" s="30"/>
      <c r="W19" s="30"/>
      <c r="X19" s="30"/>
      <c r="Y19" s="30"/>
      <c r="Z19" s="30"/>
    </row>
    <row r="20" spans="1:26" ht="15.75" customHeight="1" x14ac:dyDescent="0.2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15.75" customHeight="1" x14ac:dyDescent="0.25">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15.75" customHeight="1" x14ac:dyDescent="0.2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15.75" customHeight="1" x14ac:dyDescent="0.25">
      <c r="A23" s="101" t="s">
        <v>120</v>
      </c>
      <c r="B23" s="89"/>
      <c r="C23" s="89"/>
      <c r="D23" s="89"/>
      <c r="E23" s="90"/>
      <c r="F23" s="30"/>
      <c r="G23" s="30"/>
      <c r="H23" s="30"/>
      <c r="I23" s="30"/>
      <c r="J23" s="30"/>
      <c r="K23" s="30"/>
      <c r="L23" s="30"/>
      <c r="M23" s="30"/>
      <c r="N23" s="30"/>
      <c r="O23" s="30"/>
      <c r="P23" s="30"/>
      <c r="Q23" s="30"/>
      <c r="R23" s="30"/>
      <c r="S23" s="30"/>
      <c r="T23" s="30"/>
      <c r="U23" s="30"/>
      <c r="V23" s="30"/>
      <c r="W23" s="30"/>
      <c r="X23" s="30"/>
      <c r="Y23" s="30"/>
      <c r="Z23" s="30"/>
    </row>
    <row r="24" spans="1:26" ht="15.75" customHeight="1" x14ac:dyDescent="0.25">
      <c r="A24" s="65"/>
      <c r="B24" s="65"/>
      <c r="C24" s="65"/>
      <c r="D24" s="65"/>
      <c r="E24" s="65"/>
      <c r="F24" s="30"/>
      <c r="G24" s="30"/>
      <c r="H24" s="30"/>
      <c r="I24" s="30"/>
      <c r="J24" s="30"/>
      <c r="K24" s="30"/>
      <c r="L24" s="30"/>
      <c r="M24" s="30"/>
      <c r="N24" s="30"/>
      <c r="O24" s="30"/>
      <c r="P24" s="30"/>
      <c r="Q24" s="30"/>
      <c r="R24" s="30"/>
      <c r="S24" s="30"/>
      <c r="T24" s="30"/>
      <c r="U24" s="30"/>
      <c r="V24" s="30"/>
      <c r="W24" s="30"/>
      <c r="X24" s="30"/>
      <c r="Y24" s="30"/>
      <c r="Z24" s="30"/>
    </row>
    <row r="25" spans="1:26" ht="15.75" customHeight="1" x14ac:dyDescent="0.25">
      <c r="A25" s="100" t="s">
        <v>122</v>
      </c>
      <c r="B25" s="100"/>
      <c r="C25" s="100"/>
      <c r="D25" s="100"/>
      <c r="E25" s="100"/>
      <c r="F25" s="30"/>
      <c r="G25" s="30"/>
      <c r="H25" s="30"/>
      <c r="I25" s="30"/>
      <c r="J25" s="30"/>
      <c r="K25" s="30"/>
      <c r="L25" s="30"/>
      <c r="M25" s="30"/>
      <c r="N25" s="30"/>
      <c r="O25" s="30"/>
      <c r="P25" s="30"/>
      <c r="Q25" s="30"/>
      <c r="R25" s="30"/>
      <c r="S25" s="30"/>
      <c r="T25" s="30"/>
      <c r="U25" s="30"/>
      <c r="V25" s="30"/>
      <c r="W25" s="30"/>
      <c r="X25" s="30"/>
      <c r="Y25" s="30"/>
      <c r="Z25" s="30"/>
    </row>
    <row r="26" spans="1:26" ht="15.75" customHeight="1" x14ac:dyDescent="0.2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15.75" customHeight="1" x14ac:dyDescent="0.25">
      <c r="A27" s="66" t="s">
        <v>59</v>
      </c>
      <c r="B27" s="30"/>
      <c r="C27" s="185"/>
      <c r="D27" s="185"/>
      <c r="E27" s="181"/>
      <c r="F27" s="181"/>
      <c r="G27" s="181"/>
      <c r="H27" s="181"/>
      <c r="I27" s="181"/>
      <c r="J27" s="185"/>
      <c r="K27" s="185"/>
      <c r="L27" s="30"/>
      <c r="M27" s="30"/>
      <c r="N27" s="30"/>
      <c r="O27" s="30"/>
      <c r="P27" s="30"/>
      <c r="Q27" s="30"/>
      <c r="R27" s="30"/>
      <c r="S27" s="30"/>
      <c r="T27" s="30"/>
      <c r="U27" s="30"/>
      <c r="V27" s="30"/>
      <c r="W27" s="30"/>
      <c r="X27" s="30"/>
      <c r="Y27" s="30"/>
      <c r="Z27" s="30"/>
    </row>
    <row r="28" spans="1:26" ht="15.75" customHeight="1" x14ac:dyDescent="0.25">
      <c r="A28" s="30"/>
      <c r="B28" s="30"/>
      <c r="C28" s="181"/>
      <c r="D28" s="181"/>
      <c r="E28" s="181"/>
      <c r="F28" s="181"/>
      <c r="G28" s="181"/>
      <c r="H28" s="181"/>
      <c r="I28" s="181"/>
      <c r="J28" s="185"/>
      <c r="K28" s="185"/>
      <c r="L28" s="30"/>
      <c r="M28" s="30"/>
      <c r="N28" s="30"/>
      <c r="O28" s="30"/>
      <c r="P28" s="30"/>
      <c r="Q28" s="30"/>
      <c r="R28" s="30"/>
      <c r="S28" s="30"/>
      <c r="T28" s="30"/>
      <c r="U28" s="30"/>
      <c r="V28" s="30"/>
      <c r="W28" s="30"/>
      <c r="X28" s="30"/>
      <c r="Y28" s="30"/>
      <c r="Z28" s="30"/>
    </row>
    <row r="29" spans="1:26" ht="45" customHeight="1" x14ac:dyDescent="0.25">
      <c r="A29" s="49" t="s">
        <v>66</v>
      </c>
      <c r="B29" s="50" t="s">
        <v>94</v>
      </c>
      <c r="C29" s="133" t="s">
        <v>257</v>
      </c>
      <c r="D29" s="133" t="s">
        <v>258</v>
      </c>
      <c r="E29" s="133" t="s">
        <v>259</v>
      </c>
      <c r="F29" s="133" t="s">
        <v>260</v>
      </c>
      <c r="G29" s="30"/>
      <c r="H29" s="30"/>
      <c r="I29" s="30"/>
      <c r="J29" s="30"/>
      <c r="K29" s="182"/>
      <c r="L29" s="182"/>
      <c r="M29" s="182"/>
      <c r="N29" s="182"/>
      <c r="P29" s="183"/>
      <c r="Q29" s="183"/>
      <c r="R29" s="184"/>
      <c r="T29" s="183"/>
      <c r="U29" s="183"/>
      <c r="V29" s="184"/>
      <c r="X29" s="182"/>
      <c r="Y29" s="182"/>
      <c r="Z29" s="30"/>
    </row>
    <row r="30" spans="1:26" ht="15.75" customHeight="1" x14ac:dyDescent="0.25">
      <c r="A30" s="173">
        <v>1</v>
      </c>
      <c r="B30" s="173">
        <f>'Ejercicio 8'!B18</f>
        <v>47.61904761904762</v>
      </c>
      <c r="C30" s="172">
        <f>$B30*(1+'Ejercicio 9'!$E$3)/(1-SUM('Ejercicios 1 - 2'!$B$12:$B$13)/100)</f>
        <v>68.728522336769771</v>
      </c>
      <c r="D30" s="172">
        <f>$B30*(1+'Ejercicio 9'!$E$3)/(1-SUM('Ejercicios 1 - 2'!$F$11:$F$12)/100)</f>
        <v>69.444444444444457</v>
      </c>
      <c r="E30" s="172">
        <f>$B30*(1+'Ejercicio 9'!$E$3)/(1-SUM('Ejercicios 1 - 2'!$J$13)/100)</f>
        <v>67.34006734006735</v>
      </c>
      <c r="F30" s="172">
        <f>$B30*(1+'Ejercicio 9'!$E$3)/(1-SUM('Ejercicios 1 - 2'!$N$12)/100)</f>
        <v>68.02721088435375</v>
      </c>
      <c r="G30" s="155"/>
      <c r="H30" s="155"/>
      <c r="I30" s="155"/>
      <c r="J30" s="30"/>
      <c r="K30" s="30"/>
      <c r="L30" s="30"/>
      <c r="M30" s="30"/>
      <c r="N30" s="30"/>
      <c r="O30" s="30"/>
      <c r="P30" s="30"/>
      <c r="Q30" s="30"/>
      <c r="R30" s="30"/>
      <c r="S30" s="30"/>
      <c r="T30" s="30"/>
      <c r="U30" s="30"/>
      <c r="V30" s="30"/>
      <c r="W30" s="30"/>
      <c r="X30" s="30"/>
      <c r="Y30" s="30"/>
      <c r="Z30" s="30"/>
    </row>
    <row r="31" spans="1:26" ht="15.75" customHeight="1" x14ac:dyDescent="0.25">
      <c r="A31" s="173">
        <v>2</v>
      </c>
      <c r="B31" s="173">
        <f>'Ejercicio 8'!B19</f>
        <v>190.47619047619048</v>
      </c>
      <c r="C31" s="172">
        <f>$B31*(1+'Ejercicio 9'!$E$3)/(1-SUM('Ejercicios 1 - 2'!$B$12:$B$13)/100)</f>
        <v>274.91408934707908</v>
      </c>
      <c r="D31" s="172">
        <f>$B31*(1+'Ejercicio 9'!$E$3)/(1-SUM('Ejercicios 1 - 2'!$F$11:$F$12)/100)</f>
        <v>277.77777777777783</v>
      </c>
      <c r="E31" s="172">
        <f>$B31*(1+'Ejercicio 9'!$E$3)/(1-SUM('Ejercicios 1 - 2'!$J$13)/100)</f>
        <v>269.3602693602694</v>
      </c>
      <c r="F31" s="172">
        <f>$B31*(1+'Ejercicio 9'!$E$3)/(1-SUM('Ejercicios 1 - 2'!$N$12)/100)</f>
        <v>272.108843537415</v>
      </c>
      <c r="G31" s="155"/>
      <c r="H31" s="155"/>
      <c r="I31" s="155"/>
      <c r="J31" s="30"/>
      <c r="K31" s="30"/>
      <c r="L31" s="30"/>
      <c r="M31" s="30"/>
      <c r="N31" s="30"/>
      <c r="O31" s="30"/>
      <c r="P31" s="30"/>
      <c r="Q31" s="30"/>
      <c r="R31" s="30"/>
      <c r="S31" s="30"/>
      <c r="T31" s="30"/>
      <c r="U31" s="30"/>
      <c r="V31" s="30"/>
      <c r="W31" s="30"/>
      <c r="X31" s="30"/>
      <c r="Y31" s="30"/>
      <c r="Z31" s="30"/>
    </row>
    <row r="32" spans="1:26" ht="15.75" customHeight="1" x14ac:dyDescent="0.25">
      <c r="A32" s="173">
        <v>3</v>
      </c>
      <c r="B32" s="173">
        <f>'Ejercicio 8'!B20</f>
        <v>380.95238095238096</v>
      </c>
      <c r="C32" s="172">
        <f>$B32*(1+'Ejercicio 9'!$E$3)/(1-SUM('Ejercicios 1 - 2'!$B$12:$B$13)/100)</f>
        <v>549.82817869415817</v>
      </c>
      <c r="D32" s="172">
        <f>$B32*(1+'Ejercicio 9'!$E$3)/(1-SUM('Ejercicios 1 - 2'!$F$11:$F$12)/100)</f>
        <v>555.55555555555566</v>
      </c>
      <c r="E32" s="172">
        <f>$B32*(1+'Ejercicio 9'!$E$3)/(1-SUM('Ejercicios 1 - 2'!$J$13)/100)</f>
        <v>538.7205387205388</v>
      </c>
      <c r="F32" s="172">
        <f>$B32*(1+'Ejercicio 9'!$E$3)/(1-SUM('Ejercicios 1 - 2'!$N$12)/100)</f>
        <v>544.21768707483</v>
      </c>
      <c r="G32" s="155"/>
      <c r="H32" s="155"/>
      <c r="I32" s="155"/>
      <c r="J32" s="30"/>
      <c r="K32" s="30"/>
      <c r="L32" s="30"/>
      <c r="M32" s="30"/>
      <c r="N32" s="30"/>
      <c r="O32" s="30"/>
      <c r="P32" s="30"/>
      <c r="Q32" s="30"/>
      <c r="R32" s="30"/>
      <c r="S32" s="30"/>
      <c r="T32" s="30"/>
      <c r="U32" s="30"/>
      <c r="V32" s="30"/>
      <c r="W32" s="30"/>
      <c r="X32" s="30"/>
      <c r="Y32" s="30"/>
      <c r="Z32" s="30"/>
    </row>
    <row r="33" spans="1:26" ht="15.75" customHeight="1" x14ac:dyDescent="0.25">
      <c r="A33" s="173">
        <v>4</v>
      </c>
      <c r="B33" s="173">
        <f>'Ejercicio 8'!B21</f>
        <v>619.04761904761904</v>
      </c>
      <c r="C33" s="172">
        <f>$B33*(1+'Ejercicio 9'!$E$3)/(1-SUM('Ejercicios 1 - 2'!$B$12:$B$13)/100)</f>
        <v>893.47079037800688</v>
      </c>
      <c r="D33" s="172">
        <f>$B33*(1+'Ejercicio 9'!$E$3)/(1-SUM('Ejercicios 1 - 2'!$F$11:$F$12)/100)</f>
        <v>902.77777777777783</v>
      </c>
      <c r="E33" s="172">
        <f>$B33*(1+'Ejercicio 9'!$E$3)/(1-SUM('Ejercicios 1 - 2'!$J$13)/100)</f>
        <v>875.4208754208754</v>
      </c>
      <c r="F33" s="172">
        <f>$B33*(1+'Ejercicio 9'!$E$3)/(1-SUM('Ejercicios 1 - 2'!$N$12)/100)</f>
        <v>884.35374149659867</v>
      </c>
      <c r="G33" s="155"/>
      <c r="H33" s="155"/>
      <c r="I33" s="155"/>
      <c r="J33" s="30"/>
      <c r="K33" s="30"/>
      <c r="L33" s="30"/>
      <c r="M33" s="30"/>
      <c r="N33" s="30"/>
      <c r="O33" s="30"/>
      <c r="P33" s="30"/>
      <c r="Q33" s="30"/>
      <c r="R33" s="30"/>
      <c r="S33" s="30"/>
      <c r="T33" s="30"/>
      <c r="U33" s="30"/>
      <c r="V33" s="30"/>
      <c r="W33" s="30"/>
      <c r="X33" s="30"/>
      <c r="Y33" s="30"/>
      <c r="Z33" s="30"/>
    </row>
    <row r="34" spans="1:26" ht="15.75" customHeight="1" x14ac:dyDescent="0.25">
      <c r="A34" s="173">
        <v>5</v>
      </c>
      <c r="B34" s="173">
        <f>'Ejercicio 8'!B22</f>
        <v>904.7619047619047</v>
      </c>
      <c r="C34" s="172">
        <f>$B34*(1+'Ejercicio 9'!$E$3)/(1-SUM('Ejercicios 1 - 2'!$B$12:$B$13)/100)</f>
        <v>1305.8419243986252</v>
      </c>
      <c r="D34" s="172">
        <f>$B34*(1+'Ejercicio 9'!$E$3)/(1-SUM('Ejercicios 1 - 2'!$F$11:$F$12)/100)</f>
        <v>1319.4444444444443</v>
      </c>
      <c r="E34" s="172">
        <f>$B34*(1+'Ejercicio 9'!$E$3)/(1-SUM('Ejercicios 1 - 2'!$J$13)/100)</f>
        <v>1279.4612794612792</v>
      </c>
      <c r="F34" s="172">
        <f>$B34*(1+'Ejercicio 9'!$E$3)/(1-SUM('Ejercicios 1 - 2'!$N$12)/100)</f>
        <v>1292.517006802721</v>
      </c>
      <c r="G34" s="155"/>
      <c r="H34" s="155"/>
      <c r="I34" s="155"/>
      <c r="J34" s="30"/>
      <c r="K34" s="30"/>
      <c r="L34" s="30"/>
      <c r="M34" s="30"/>
      <c r="N34" s="30"/>
      <c r="O34" s="30"/>
      <c r="P34" s="30"/>
      <c r="Q34" s="30"/>
      <c r="R34" s="30"/>
      <c r="S34" s="30"/>
      <c r="T34" s="30"/>
      <c r="U34" s="30"/>
      <c r="V34" s="30"/>
      <c r="W34" s="30"/>
      <c r="X34" s="30"/>
      <c r="Y34" s="30"/>
      <c r="Z34" s="30"/>
    </row>
    <row r="35" spans="1:26" ht="15.75" customHeight="1" x14ac:dyDescent="0.25">
      <c r="A35" s="173">
        <v>6</v>
      </c>
      <c r="B35" s="173">
        <f>'Ejercicio 8'!B23</f>
        <v>1190.4761904761906</v>
      </c>
      <c r="C35" s="172">
        <f>$B35*(1+'Ejercicio 9'!$E$3)/(1-SUM('Ejercicios 1 - 2'!$B$12:$B$13)/100)</f>
        <v>1718.2130584192441</v>
      </c>
      <c r="D35" s="172">
        <f>$B35*(1+'Ejercicio 9'!$E$3)/(1-SUM('Ejercicios 1 - 2'!$F$11:$F$12)/100)</f>
        <v>1736.1111111111113</v>
      </c>
      <c r="E35" s="172">
        <f>$B35*(1+'Ejercicio 9'!$E$3)/(1-SUM('Ejercicios 1 - 2'!$J$13)/100)</f>
        <v>1683.5016835016836</v>
      </c>
      <c r="F35" s="172">
        <f>$B35*(1+'Ejercicio 9'!$E$3)/(1-SUM('Ejercicios 1 - 2'!$N$12)/100)</f>
        <v>1700.6802721088436</v>
      </c>
      <c r="G35" s="155"/>
      <c r="H35" s="155"/>
      <c r="I35" s="155"/>
      <c r="J35" s="30"/>
      <c r="K35" s="30"/>
      <c r="L35" s="30"/>
      <c r="M35" s="30"/>
      <c r="N35" s="30"/>
      <c r="O35" s="30"/>
      <c r="P35" s="30"/>
      <c r="Q35" s="30"/>
      <c r="R35" s="30"/>
      <c r="S35" s="30"/>
      <c r="T35" s="30"/>
      <c r="U35" s="30"/>
      <c r="V35" s="30"/>
      <c r="W35" s="30"/>
      <c r="X35" s="30"/>
      <c r="Y35" s="30"/>
      <c r="Z35" s="30"/>
    </row>
    <row r="36" spans="1:26" ht="15.75" customHeight="1" x14ac:dyDescent="0.25">
      <c r="A36" s="173">
        <v>7</v>
      </c>
      <c r="B36" s="173">
        <f>'Ejercicio 8'!B24</f>
        <v>1619.0476190476193</v>
      </c>
      <c r="C36" s="172">
        <f>$B36*(1+'Ejercicio 9'!$E$3)/(1-SUM('Ejercicios 1 - 2'!$B$12:$B$13)/100)</f>
        <v>2336.7697594501724</v>
      </c>
      <c r="D36" s="172">
        <f>$B36*(1+'Ejercicio 9'!$E$3)/(1-SUM('Ejercicios 1 - 2'!$F$11:$F$12)/100)</f>
        <v>2361.1111111111113</v>
      </c>
      <c r="E36" s="172">
        <f>$B36*(1+'Ejercicio 9'!$E$3)/(1-SUM('Ejercicios 1 - 2'!$J$13)/100)</f>
        <v>2289.5622895622901</v>
      </c>
      <c r="F36" s="172">
        <f>$B36*(1+'Ejercicio 9'!$E$3)/(1-SUM('Ejercicios 1 - 2'!$N$12)/100)</f>
        <v>2312.9251700680275</v>
      </c>
      <c r="G36" s="155"/>
      <c r="H36" s="155"/>
      <c r="I36" s="155"/>
      <c r="J36" s="30"/>
      <c r="K36" s="30"/>
      <c r="L36" s="30"/>
      <c r="M36" s="30"/>
      <c r="N36" s="30"/>
      <c r="O36" s="30"/>
      <c r="P36" s="30"/>
      <c r="Q36" s="30"/>
      <c r="R36" s="30"/>
      <c r="S36" s="30"/>
      <c r="T36" s="30"/>
      <c r="U36" s="30"/>
      <c r="V36" s="30"/>
      <c r="W36" s="30"/>
      <c r="X36" s="30"/>
      <c r="Y36" s="30"/>
      <c r="Z36" s="30"/>
    </row>
    <row r="37" spans="1:26" ht="15.75" customHeight="1" x14ac:dyDescent="0.25">
      <c r="A37" s="173" t="s">
        <v>95</v>
      </c>
      <c r="B37" s="173">
        <f>'Ejercicio 8'!B25+'Ejercicio 8'!B26</f>
        <v>16666.666666666664</v>
      </c>
      <c r="C37" s="172">
        <f>$B37/(1-SUM('Ejercicios 1 - 2'!$B$12:$B$13)/100)</f>
        <v>17182.130584192437</v>
      </c>
      <c r="D37" s="172">
        <f>$B37/(1-SUM('Ejercicios 1 - 2'!$F$11:$F$12)/100)</f>
        <v>17361.111111111109</v>
      </c>
      <c r="E37" s="172">
        <f>$B37/(1-SUM('Ejercicios 1 - 2'!$J$13)/100)</f>
        <v>16835.016835016831</v>
      </c>
      <c r="F37" s="172">
        <f>$B37/(1-SUM('Ejercicios 1 - 2'!$N$12)/100)</f>
        <v>17006.802721088432</v>
      </c>
      <c r="G37" s="155"/>
      <c r="H37" s="155"/>
      <c r="I37" s="155"/>
      <c r="J37" s="30"/>
      <c r="K37" s="30"/>
      <c r="L37" s="30"/>
      <c r="M37" s="30"/>
      <c r="N37" s="30"/>
      <c r="O37" s="30"/>
      <c r="P37" s="30"/>
      <c r="Q37" s="30"/>
      <c r="R37" s="30"/>
      <c r="S37" s="30"/>
      <c r="T37" s="30"/>
      <c r="U37" s="30"/>
      <c r="V37" s="30"/>
      <c r="W37" s="30"/>
      <c r="X37" s="30"/>
      <c r="Y37" s="30"/>
      <c r="Z37" s="30"/>
    </row>
    <row r="38" spans="1:26" ht="15.75" customHeight="1" x14ac:dyDescent="0.25">
      <c r="A38" s="172" t="s">
        <v>145</v>
      </c>
      <c r="B38" s="172"/>
      <c r="C38" s="187">
        <f>SUM(C30:C36)+C37</f>
        <v>24329.896907216491</v>
      </c>
      <c r="D38" s="187">
        <f t="shared" ref="D38:F38" si="1">SUM(D30:D36)+D37</f>
        <v>24583.333333333332</v>
      </c>
      <c r="E38" s="187">
        <f t="shared" si="1"/>
        <v>23838.383838383834</v>
      </c>
      <c r="F38" s="187">
        <f t="shared" si="1"/>
        <v>24081.63265306122</v>
      </c>
      <c r="G38" s="155"/>
      <c r="H38" s="155"/>
      <c r="I38" s="155"/>
      <c r="J38" s="30"/>
      <c r="K38" s="30"/>
      <c r="L38" s="30"/>
      <c r="M38" s="30"/>
      <c r="N38" s="30"/>
      <c r="O38" s="30"/>
      <c r="P38" s="30"/>
      <c r="Q38" s="30"/>
      <c r="R38" s="30"/>
      <c r="S38" s="30"/>
      <c r="T38" s="30"/>
      <c r="U38" s="30"/>
      <c r="V38" s="30"/>
      <c r="W38" s="30"/>
      <c r="X38" s="30"/>
      <c r="Y38" s="30"/>
      <c r="Z38" s="30"/>
    </row>
    <row r="39" spans="1:26" ht="15.75" customHeight="1" x14ac:dyDescent="0.25">
      <c r="A39" s="173" t="s">
        <v>146</v>
      </c>
      <c r="B39" s="172">
        <f>'Ejercicio 8'!B29</f>
        <v>21619.047619047618</v>
      </c>
      <c r="C39" s="172"/>
      <c r="D39" s="172"/>
      <c r="E39" s="172"/>
      <c r="F39" s="172"/>
      <c r="G39" s="155"/>
      <c r="H39" s="155"/>
      <c r="I39" s="155"/>
      <c r="J39" s="30"/>
      <c r="K39" s="30"/>
      <c r="L39" s="30"/>
      <c r="M39" s="30"/>
      <c r="N39" s="30"/>
      <c r="O39" s="30"/>
      <c r="P39" s="30"/>
      <c r="Q39" s="30"/>
      <c r="R39" s="30"/>
      <c r="S39" s="30"/>
      <c r="T39" s="30"/>
      <c r="U39" s="30"/>
      <c r="V39" s="30"/>
      <c r="W39" s="30"/>
      <c r="X39" s="30"/>
      <c r="Y39" s="30"/>
      <c r="Z39" s="30"/>
    </row>
    <row r="40" spans="1:26" ht="15.75" customHeight="1" x14ac:dyDescent="0.25">
      <c r="A40" s="173" t="s">
        <v>147</v>
      </c>
      <c r="B40" s="172"/>
      <c r="C40" s="172">
        <f>C38-$B$39</f>
        <v>2710.8492881688726</v>
      </c>
      <c r="D40" s="172">
        <f t="shared" ref="C40:F40" si="2">D38-$B$39</f>
        <v>2964.2857142857138</v>
      </c>
      <c r="E40" s="172">
        <f t="shared" si="2"/>
        <v>2219.3362193362154</v>
      </c>
      <c r="F40" s="172">
        <f t="shared" si="2"/>
        <v>2462.5850340136021</v>
      </c>
      <c r="G40" s="155"/>
      <c r="H40" s="155"/>
      <c r="I40" s="155"/>
      <c r="J40" s="30"/>
      <c r="K40" s="30"/>
      <c r="L40" s="30"/>
      <c r="M40" s="30"/>
      <c r="N40" s="30"/>
      <c r="O40" s="30"/>
      <c r="P40" s="30"/>
      <c r="Q40" s="30"/>
      <c r="R40" s="30"/>
      <c r="S40" s="30"/>
      <c r="T40" s="30"/>
      <c r="U40" s="30"/>
      <c r="V40" s="30"/>
      <c r="W40" s="30"/>
      <c r="X40" s="30"/>
      <c r="Y40" s="30"/>
      <c r="Z40" s="30"/>
    </row>
    <row r="41" spans="1:26" ht="15.75" customHeight="1" x14ac:dyDescent="0.25">
      <c r="A41" s="155"/>
      <c r="B41" s="155"/>
      <c r="C41" s="155"/>
      <c r="D41" s="155"/>
      <c r="E41" s="155"/>
      <c r="F41" s="155"/>
      <c r="G41" s="155"/>
      <c r="H41" s="155"/>
      <c r="I41" s="155"/>
      <c r="J41" s="30"/>
      <c r="K41" s="30"/>
      <c r="L41" s="30"/>
      <c r="M41" s="30"/>
      <c r="N41" s="30"/>
      <c r="O41" s="30"/>
      <c r="P41" s="30"/>
      <c r="Q41" s="30"/>
      <c r="R41" s="30"/>
      <c r="S41" s="30"/>
      <c r="T41" s="30"/>
      <c r="U41" s="30"/>
      <c r="V41" s="30"/>
      <c r="W41" s="30"/>
      <c r="X41" s="30"/>
      <c r="Y41" s="30"/>
      <c r="Z41" s="30"/>
    </row>
    <row r="42" spans="1:26" ht="15.75" customHeight="1" x14ac:dyDescent="0.25">
      <c r="A42" s="155"/>
      <c r="B42" s="155"/>
      <c r="C42" s="155"/>
      <c r="D42" s="155"/>
      <c r="E42" s="155"/>
      <c r="F42" s="155"/>
      <c r="G42" s="155"/>
      <c r="H42" s="155"/>
      <c r="I42" s="155"/>
      <c r="J42" s="30"/>
      <c r="K42" s="30"/>
      <c r="L42" s="30"/>
      <c r="M42" s="30"/>
      <c r="N42" s="30"/>
      <c r="O42" s="30"/>
      <c r="P42" s="30"/>
      <c r="Q42" s="30"/>
      <c r="R42" s="30"/>
      <c r="S42" s="30"/>
      <c r="T42" s="30"/>
      <c r="U42" s="30"/>
      <c r="V42" s="30"/>
      <c r="W42" s="30"/>
      <c r="X42" s="30"/>
      <c r="Y42" s="30"/>
      <c r="Z42" s="30"/>
    </row>
    <row r="43" spans="1:26" ht="15.75" customHeight="1" x14ac:dyDescent="0.25">
      <c r="A43" s="189" t="s">
        <v>60</v>
      </c>
      <c r="B43" s="155"/>
      <c r="C43" s="155"/>
      <c r="D43" s="155"/>
      <c r="E43" s="155"/>
      <c r="F43" s="155"/>
      <c r="G43" s="155"/>
      <c r="H43" s="155"/>
      <c r="I43" s="155"/>
      <c r="J43" s="30"/>
      <c r="K43" s="30"/>
      <c r="L43" s="30"/>
      <c r="M43" s="30"/>
      <c r="N43" s="30"/>
      <c r="O43" s="30"/>
      <c r="P43" s="30"/>
      <c r="Q43" s="30"/>
      <c r="R43" s="30"/>
      <c r="S43" s="30"/>
      <c r="T43" s="30"/>
      <c r="U43" s="30"/>
      <c r="V43" s="30"/>
      <c r="W43" s="30"/>
      <c r="X43" s="30"/>
      <c r="Y43" s="30"/>
      <c r="Z43" s="30"/>
    </row>
    <row r="44" spans="1:26" ht="15.75" customHeight="1" x14ac:dyDescent="0.25">
      <c r="A44" s="155"/>
      <c r="B44" s="155"/>
      <c r="C44" s="155"/>
      <c r="D44" s="155"/>
      <c r="E44" s="155"/>
      <c r="F44" s="155"/>
      <c r="G44" s="155"/>
      <c r="H44" s="155"/>
      <c r="I44" s="155"/>
      <c r="J44" s="30"/>
      <c r="K44" s="30"/>
      <c r="L44" s="30"/>
      <c r="M44" s="30"/>
      <c r="N44" s="30"/>
      <c r="O44" s="30"/>
      <c r="P44" s="30"/>
      <c r="Q44" s="30"/>
      <c r="R44" s="30"/>
      <c r="S44" s="30"/>
      <c r="T44" s="30"/>
      <c r="U44" s="30"/>
      <c r="V44" s="30"/>
      <c r="W44" s="30"/>
      <c r="X44" s="30"/>
      <c r="Y44" s="30"/>
      <c r="Z44" s="30"/>
    </row>
    <row r="45" spans="1:26" ht="45" customHeight="1" x14ac:dyDescent="0.25">
      <c r="A45" s="173" t="s">
        <v>66</v>
      </c>
      <c r="B45" s="190" t="s">
        <v>99</v>
      </c>
      <c r="C45" s="191" t="s">
        <v>257</v>
      </c>
      <c r="D45" s="191" t="s">
        <v>258</v>
      </c>
      <c r="E45" s="191" t="s">
        <v>259</v>
      </c>
      <c r="F45" s="191" t="s">
        <v>260</v>
      </c>
      <c r="G45" s="155"/>
      <c r="H45" s="155"/>
      <c r="I45" s="155"/>
      <c r="J45" s="30"/>
      <c r="K45" s="30"/>
      <c r="L45" s="30"/>
      <c r="M45" s="30"/>
      <c r="N45" s="30"/>
      <c r="O45" s="30"/>
      <c r="P45" s="30"/>
      <c r="Q45" s="30"/>
      <c r="R45" s="30"/>
      <c r="S45" s="30"/>
      <c r="T45" s="30"/>
      <c r="U45" s="30"/>
      <c r="V45" s="30"/>
      <c r="W45" s="30"/>
      <c r="X45" s="30"/>
      <c r="Y45" s="30"/>
      <c r="Z45" s="30"/>
    </row>
    <row r="46" spans="1:26" ht="15.75" customHeight="1" x14ac:dyDescent="0.25">
      <c r="A46" s="173">
        <v>1</v>
      </c>
      <c r="B46" s="173">
        <f>+'Ejercicio 8'!B35</f>
        <v>4761.9047619047615</v>
      </c>
      <c r="C46" s="172">
        <f>$B46/(1-SUM('Ejercicios 1 - 2'!$B$12:$B$13)/100)</f>
        <v>4909.1801669121251</v>
      </c>
      <c r="D46" s="172">
        <f>$B46/(1-SUM('Ejercicios 1 - 2'!$F$11:$F$12)/100)</f>
        <v>4960.3174603174602</v>
      </c>
      <c r="E46" s="172">
        <f>$B46/(1-SUM('Ejercicios 1 - 2'!$J$13)/100)</f>
        <v>4810.0048100048098</v>
      </c>
      <c r="F46" s="172">
        <f>$B46/(1-SUM('Ejercicios 1 - 2'!$N$12)/100)</f>
        <v>4859.0864917395529</v>
      </c>
      <c r="G46" s="155"/>
      <c r="H46" s="155"/>
      <c r="I46" s="155"/>
      <c r="J46" s="30"/>
      <c r="K46" s="30"/>
      <c r="L46" s="30"/>
      <c r="M46" s="30"/>
      <c r="N46" s="30"/>
      <c r="O46" s="30"/>
      <c r="P46" s="30"/>
      <c r="Q46" s="30"/>
      <c r="R46" s="30"/>
      <c r="S46" s="30"/>
      <c r="T46" s="30"/>
      <c r="U46" s="30"/>
      <c r="V46" s="30"/>
      <c r="W46" s="30"/>
      <c r="X46" s="30"/>
      <c r="Y46" s="30"/>
      <c r="Z46" s="30"/>
    </row>
    <row r="47" spans="1:26" ht="15.75" customHeight="1" x14ac:dyDescent="0.25">
      <c r="A47" s="173" t="s">
        <v>95</v>
      </c>
      <c r="B47" s="173">
        <f>+'Ejercicio 8'!B36</f>
        <v>4761.9047619047615</v>
      </c>
      <c r="C47" s="172">
        <f>$B47/(1-SUM('Ejercicios 1 - 2'!$B$12:$B$13)/100)</f>
        <v>4909.1801669121251</v>
      </c>
      <c r="D47" s="172">
        <f>$B47/(1-SUM('Ejercicios 1 - 2'!$F$11:$F$12)/100)</f>
        <v>4960.3174603174602</v>
      </c>
      <c r="E47" s="172">
        <f>$B47/(1-SUM('Ejercicios 1 - 2'!$J$13)/100)</f>
        <v>4810.0048100048098</v>
      </c>
      <c r="F47" s="172">
        <f>$B47/(1-SUM('Ejercicios 1 - 2'!$N$12)/100)</f>
        <v>4859.0864917395529</v>
      </c>
      <c r="G47" s="155"/>
      <c r="H47" s="155"/>
      <c r="I47" s="155"/>
      <c r="J47" s="30"/>
      <c r="K47" s="30"/>
      <c r="L47" s="30"/>
      <c r="M47" s="30"/>
      <c r="N47" s="30"/>
      <c r="O47" s="30"/>
      <c r="P47" s="30"/>
      <c r="Q47" s="30"/>
      <c r="R47" s="30"/>
      <c r="S47" s="30"/>
      <c r="T47" s="30"/>
      <c r="U47" s="30"/>
      <c r="V47" s="30"/>
      <c r="W47" s="30"/>
      <c r="X47" s="30"/>
      <c r="Y47" s="30"/>
      <c r="Z47" s="30"/>
    </row>
    <row r="48" spans="1:26" ht="15.75" customHeight="1" x14ac:dyDescent="0.25">
      <c r="A48" s="173" t="s">
        <v>145</v>
      </c>
      <c r="B48" s="173"/>
      <c r="C48" s="187">
        <f>C46+9.5*C47</f>
        <v>51546.391752577314</v>
      </c>
      <c r="D48" s="187">
        <f t="shared" ref="C48:E48" si="3">D46+9.5*D47</f>
        <v>52083.333333333336</v>
      </c>
      <c r="E48" s="187">
        <f t="shared" si="3"/>
        <v>50505.050505050502</v>
      </c>
      <c r="F48" s="187">
        <f t="shared" ref="F48" si="4">F46+9.5*F47</f>
        <v>51020.408163265303</v>
      </c>
      <c r="G48" s="155"/>
      <c r="H48" s="155"/>
      <c r="I48" s="155"/>
      <c r="J48" s="30"/>
      <c r="K48" s="30"/>
      <c r="L48" s="30"/>
      <c r="M48" s="30"/>
      <c r="N48" s="30"/>
      <c r="O48" s="30"/>
      <c r="P48" s="30"/>
      <c r="Q48" s="30"/>
      <c r="R48" s="30"/>
      <c r="S48" s="30"/>
      <c r="T48" s="30"/>
      <c r="U48" s="30"/>
      <c r="V48" s="30"/>
      <c r="W48" s="30"/>
      <c r="X48" s="30"/>
      <c r="Y48" s="30"/>
      <c r="Z48" s="30"/>
    </row>
    <row r="49" spans="1:26" ht="15.75" customHeight="1" x14ac:dyDescent="0.25">
      <c r="A49" s="173" t="s">
        <v>146</v>
      </c>
      <c r="B49" s="173">
        <v>50000</v>
      </c>
      <c r="C49" s="172"/>
      <c r="D49" s="172"/>
      <c r="E49" s="172"/>
      <c r="F49" s="172"/>
      <c r="G49" s="155"/>
      <c r="H49" s="155"/>
      <c r="I49" s="155"/>
      <c r="J49" s="30"/>
      <c r="K49" s="30"/>
      <c r="L49" s="30"/>
      <c r="M49" s="30"/>
      <c r="N49" s="30"/>
      <c r="O49" s="30"/>
      <c r="P49" s="30"/>
      <c r="Q49" s="30"/>
      <c r="R49" s="30"/>
      <c r="S49" s="30"/>
      <c r="T49" s="30"/>
      <c r="U49" s="30"/>
      <c r="V49" s="30"/>
      <c r="W49" s="30"/>
      <c r="X49" s="30"/>
      <c r="Y49" s="30"/>
      <c r="Z49" s="30"/>
    </row>
    <row r="50" spans="1:26" ht="15.75" customHeight="1" x14ac:dyDescent="0.25">
      <c r="A50" s="173" t="s">
        <v>147</v>
      </c>
      <c r="B50" s="173"/>
      <c r="C50" s="172">
        <f t="shared" ref="C50:E50" si="5">C48-$B$49</f>
        <v>1546.391752577314</v>
      </c>
      <c r="D50" s="172">
        <f t="shared" si="5"/>
        <v>2083.3333333333358</v>
      </c>
      <c r="E50" s="172">
        <f t="shared" si="5"/>
        <v>505.05050505050167</v>
      </c>
      <c r="F50" s="172">
        <f t="shared" ref="F50" si="6">F48-$B$49</f>
        <v>1020.4081632653033</v>
      </c>
      <c r="G50" s="155"/>
      <c r="H50" s="155"/>
      <c r="I50" s="155"/>
      <c r="J50" s="30"/>
      <c r="K50" s="30"/>
      <c r="L50" s="30"/>
      <c r="M50" s="30"/>
      <c r="N50" s="30"/>
      <c r="O50" s="30"/>
      <c r="P50" s="30"/>
      <c r="Q50" s="30"/>
      <c r="R50" s="30"/>
      <c r="S50" s="30"/>
      <c r="T50" s="30"/>
      <c r="U50" s="30"/>
      <c r="V50" s="30"/>
      <c r="W50" s="30"/>
      <c r="X50" s="30"/>
      <c r="Y50" s="30"/>
      <c r="Z50" s="30"/>
    </row>
    <row r="51" spans="1:26" ht="15.75" customHeight="1" x14ac:dyDescent="0.25">
      <c r="A51" s="155"/>
      <c r="B51" s="155"/>
      <c r="C51" s="155"/>
      <c r="D51" s="155"/>
      <c r="E51" s="155"/>
      <c r="F51" s="155"/>
      <c r="G51" s="155"/>
      <c r="H51" s="155"/>
      <c r="I51" s="155"/>
      <c r="J51" s="30"/>
      <c r="K51" s="30"/>
      <c r="L51" s="30"/>
      <c r="M51" s="30"/>
      <c r="N51" s="30"/>
      <c r="O51" s="30"/>
      <c r="P51" s="30"/>
      <c r="Q51" s="30"/>
      <c r="R51" s="30"/>
      <c r="S51" s="30"/>
      <c r="T51" s="30"/>
      <c r="U51" s="30"/>
      <c r="V51" s="30"/>
      <c r="W51" s="30"/>
      <c r="X51" s="30"/>
      <c r="Y51" s="30"/>
      <c r="Z51" s="30"/>
    </row>
    <row r="52" spans="1:26" ht="15.75" customHeight="1" x14ac:dyDescent="0.25">
      <c r="A52" s="155"/>
      <c r="B52" s="155"/>
      <c r="C52" s="155"/>
      <c r="D52" s="155"/>
      <c r="E52" s="155"/>
      <c r="F52" s="155"/>
      <c r="G52" s="155"/>
      <c r="H52" s="155"/>
      <c r="I52" s="155"/>
      <c r="J52" s="30"/>
      <c r="K52" s="30"/>
      <c r="L52" s="30"/>
      <c r="M52" s="30"/>
      <c r="N52" s="30"/>
      <c r="O52" s="30"/>
      <c r="P52" s="30"/>
      <c r="Q52" s="30"/>
      <c r="R52" s="30"/>
      <c r="S52" s="30"/>
      <c r="T52" s="30"/>
      <c r="U52" s="30"/>
      <c r="V52" s="30"/>
      <c r="W52" s="30"/>
      <c r="X52" s="30"/>
      <c r="Y52" s="30"/>
      <c r="Z52" s="30"/>
    </row>
    <row r="53" spans="1:26" ht="15.75" customHeight="1" x14ac:dyDescent="0.25">
      <c r="A53" s="189" t="s">
        <v>61</v>
      </c>
      <c r="B53" s="155"/>
      <c r="C53" s="155"/>
      <c r="D53" s="155"/>
      <c r="E53" s="155"/>
      <c r="F53" s="155"/>
      <c r="G53" s="155"/>
      <c r="H53" s="155"/>
      <c r="I53" s="155"/>
      <c r="J53" s="30"/>
      <c r="K53" s="30"/>
      <c r="L53" s="30"/>
      <c r="M53" s="30"/>
      <c r="N53" s="30"/>
      <c r="O53" s="30"/>
      <c r="P53" s="30"/>
      <c r="Q53" s="30"/>
      <c r="R53" s="30"/>
      <c r="S53" s="30"/>
      <c r="T53" s="30"/>
      <c r="U53" s="30"/>
      <c r="V53" s="30"/>
      <c r="W53" s="30"/>
      <c r="X53" s="30"/>
      <c r="Y53" s="30"/>
      <c r="Z53" s="30"/>
    </row>
    <row r="54" spans="1:26" ht="15.75" customHeight="1" x14ac:dyDescent="0.25">
      <c r="A54" s="155"/>
      <c r="B54" s="155"/>
      <c r="C54" s="155"/>
      <c r="D54" s="155"/>
      <c r="E54" s="155"/>
      <c r="F54" s="155"/>
      <c r="G54" s="155"/>
      <c r="H54" s="155"/>
      <c r="I54" s="155"/>
      <c r="J54" s="30"/>
      <c r="K54" s="30"/>
      <c r="L54" s="30"/>
      <c r="M54" s="30"/>
      <c r="N54" s="30"/>
      <c r="O54" s="30"/>
      <c r="P54" s="30"/>
      <c r="Q54" s="30"/>
      <c r="R54" s="30"/>
      <c r="S54" s="30"/>
      <c r="T54" s="30"/>
      <c r="U54" s="30"/>
      <c r="V54" s="30"/>
      <c r="W54" s="30"/>
      <c r="X54" s="30"/>
      <c r="Y54" s="30"/>
      <c r="Z54" s="30"/>
    </row>
    <row r="55" spans="1:26" ht="45" customHeight="1" x14ac:dyDescent="0.25">
      <c r="A55" s="173" t="s">
        <v>66</v>
      </c>
      <c r="B55" s="190" t="s">
        <v>99</v>
      </c>
      <c r="C55" s="191" t="s">
        <v>257</v>
      </c>
      <c r="D55" s="191" t="s">
        <v>258</v>
      </c>
      <c r="E55" s="191" t="s">
        <v>259</v>
      </c>
      <c r="F55" s="191" t="s">
        <v>260</v>
      </c>
      <c r="G55" s="155"/>
      <c r="H55" s="155"/>
      <c r="I55" s="155"/>
      <c r="J55" s="30"/>
      <c r="K55" s="30"/>
      <c r="L55" s="30"/>
      <c r="M55" s="30"/>
      <c r="N55" s="30"/>
      <c r="O55" s="30"/>
      <c r="P55" s="30"/>
      <c r="Q55" s="30"/>
      <c r="R55" s="30"/>
      <c r="S55" s="30"/>
      <c r="T55" s="30"/>
      <c r="U55" s="30"/>
      <c r="V55" s="30"/>
      <c r="W55" s="30"/>
      <c r="X55" s="30"/>
      <c r="Y55" s="30"/>
      <c r="Z55" s="30"/>
    </row>
    <row r="56" spans="1:26" ht="15.75" customHeight="1" x14ac:dyDescent="0.25">
      <c r="A56" s="173">
        <v>1</v>
      </c>
      <c r="B56" s="173">
        <f>+'Ejercicio 8'!E35</f>
        <v>4761.9047619047615</v>
      </c>
      <c r="C56" s="172">
        <f>$B56/(1-SUM('Ejercicios 1 - 2'!$B$12:$B$13)/100)</f>
        <v>4909.1801669121251</v>
      </c>
      <c r="D56" s="172">
        <f>$B56/(1-SUM('Ejercicios 1 - 2'!$F$11:$F$12)/100)</f>
        <v>4960.3174603174602</v>
      </c>
      <c r="E56" s="172">
        <f>$B56/(1-SUM('Ejercicios 1 - 2'!$J$13)/100)</f>
        <v>4810.0048100048098</v>
      </c>
      <c r="F56" s="172">
        <f>$B56/(1-SUM('Ejercicios 1 - 2'!$N$12)/100)</f>
        <v>4859.0864917395529</v>
      </c>
      <c r="G56" s="155"/>
      <c r="H56" s="155"/>
      <c r="I56" s="155"/>
      <c r="J56" s="30"/>
      <c r="K56" s="30"/>
      <c r="L56" s="30"/>
      <c r="M56" s="30"/>
      <c r="N56" s="30"/>
      <c r="O56" s="30"/>
      <c r="P56" s="30"/>
      <c r="Q56" s="30"/>
      <c r="R56" s="30"/>
      <c r="S56" s="30"/>
      <c r="T56" s="30"/>
      <c r="U56" s="30"/>
      <c r="V56" s="30"/>
      <c r="W56" s="30"/>
      <c r="X56" s="30"/>
      <c r="Y56" s="30"/>
      <c r="Z56" s="30"/>
    </row>
    <row r="57" spans="1:26" ht="15.75" customHeight="1" x14ac:dyDescent="0.25">
      <c r="A57" s="173" t="s">
        <v>95</v>
      </c>
      <c r="B57" s="173">
        <f>+'Ejercicio 8'!E36</f>
        <v>4761.9047619047615</v>
      </c>
      <c r="C57" s="172">
        <f>$B57/(1-SUM('Ejercicios 1 - 2'!$B$12:$B$13)/100)</f>
        <v>4909.1801669121251</v>
      </c>
      <c r="D57" s="172">
        <f>$B57/(1-SUM('Ejercicios 1 - 2'!$F$11:$F$12)/100)</f>
        <v>4960.3174603174602</v>
      </c>
      <c r="E57" s="172">
        <f>$B57/(1-SUM('Ejercicios 1 - 2'!$J$13)/100)</f>
        <v>4810.0048100048098</v>
      </c>
      <c r="F57" s="172">
        <f>$B57/(1-SUM('Ejercicios 1 - 2'!$N$12)/100)</f>
        <v>4859.0864917395529</v>
      </c>
      <c r="G57" s="155"/>
      <c r="H57" s="155"/>
      <c r="I57" s="155"/>
      <c r="J57" s="30"/>
      <c r="K57" s="30"/>
      <c r="L57" s="30"/>
      <c r="M57" s="30"/>
      <c r="N57" s="30"/>
      <c r="O57" s="30"/>
      <c r="P57" s="30"/>
      <c r="Q57" s="30"/>
      <c r="R57" s="30"/>
      <c r="S57" s="30"/>
      <c r="T57" s="30"/>
      <c r="U57" s="30"/>
      <c r="V57" s="30"/>
      <c r="W57" s="30"/>
      <c r="X57" s="30"/>
      <c r="Y57" s="30"/>
      <c r="Z57" s="30"/>
    </row>
    <row r="58" spans="1:26" ht="15.75" customHeight="1" x14ac:dyDescent="0.25">
      <c r="A58" s="173" t="s">
        <v>145</v>
      </c>
      <c r="B58" s="173"/>
      <c r="C58" s="187">
        <f t="shared" ref="C58:F58" si="7">C56+9.5*C57</f>
        <v>51546.391752577314</v>
      </c>
      <c r="D58" s="187">
        <f t="shared" si="7"/>
        <v>52083.333333333336</v>
      </c>
      <c r="E58" s="187">
        <f t="shared" si="7"/>
        <v>50505.050505050502</v>
      </c>
      <c r="F58" s="187">
        <f t="shared" si="7"/>
        <v>51020.408163265303</v>
      </c>
      <c r="G58" s="155"/>
      <c r="H58" s="155"/>
      <c r="I58" s="155"/>
      <c r="J58" s="30"/>
      <c r="K58" s="30"/>
      <c r="L58" s="30"/>
      <c r="M58" s="30"/>
      <c r="N58" s="30"/>
      <c r="O58" s="30"/>
      <c r="P58" s="30"/>
      <c r="Q58" s="30"/>
      <c r="R58" s="30"/>
      <c r="S58" s="30"/>
      <c r="T58" s="30"/>
      <c r="U58" s="30"/>
      <c r="V58" s="30"/>
      <c r="W58" s="30"/>
      <c r="X58" s="30"/>
      <c r="Y58" s="30"/>
      <c r="Z58" s="30"/>
    </row>
    <row r="59" spans="1:26" ht="15.75" customHeight="1" x14ac:dyDescent="0.25">
      <c r="A59" s="173" t="s">
        <v>146</v>
      </c>
      <c r="B59" s="173">
        <v>50000</v>
      </c>
      <c r="C59" s="172"/>
      <c r="D59" s="172"/>
      <c r="E59" s="172"/>
      <c r="F59" s="172"/>
      <c r="G59" s="155"/>
      <c r="H59" s="155"/>
      <c r="I59" s="155"/>
      <c r="J59" s="30"/>
      <c r="K59" s="30"/>
      <c r="L59" s="30"/>
      <c r="M59" s="30"/>
      <c r="N59" s="30"/>
      <c r="O59" s="30"/>
      <c r="P59" s="30"/>
      <c r="Q59" s="30"/>
      <c r="R59" s="30"/>
      <c r="S59" s="30"/>
      <c r="T59" s="30"/>
      <c r="U59" s="30"/>
      <c r="V59" s="30"/>
      <c r="W59" s="30"/>
      <c r="X59" s="30"/>
      <c r="Y59" s="30"/>
      <c r="Z59" s="30"/>
    </row>
    <row r="60" spans="1:26" ht="15.75" customHeight="1" x14ac:dyDescent="0.25">
      <c r="A60" s="173" t="s">
        <v>147</v>
      </c>
      <c r="B60" s="173"/>
      <c r="C60" s="172">
        <f t="shared" ref="C60:E60" si="8">C58-$B$59</f>
        <v>1546.391752577314</v>
      </c>
      <c r="D60" s="172">
        <f t="shared" si="8"/>
        <v>2083.3333333333358</v>
      </c>
      <c r="E60" s="172">
        <f t="shared" si="8"/>
        <v>505.05050505050167</v>
      </c>
      <c r="F60" s="172">
        <f t="shared" ref="F60" si="9">F58-$B$49</f>
        <v>1020.4081632653033</v>
      </c>
      <c r="G60" s="155"/>
      <c r="H60" s="155"/>
      <c r="I60" s="155"/>
      <c r="J60" s="30"/>
      <c r="K60" s="30"/>
      <c r="L60" s="30"/>
      <c r="M60" s="30"/>
      <c r="N60" s="30"/>
      <c r="O60" s="30"/>
      <c r="P60" s="30"/>
      <c r="Q60" s="30"/>
      <c r="R60" s="30"/>
      <c r="S60" s="30"/>
      <c r="T60" s="30"/>
      <c r="U60" s="30"/>
      <c r="V60" s="30"/>
      <c r="W60" s="30"/>
      <c r="X60" s="30"/>
      <c r="Y60" s="30"/>
      <c r="Z60" s="30"/>
    </row>
    <row r="61" spans="1:26" ht="15.75" customHeight="1" x14ac:dyDescent="0.25">
      <c r="A61" s="155"/>
      <c r="B61" s="155"/>
      <c r="C61" s="155"/>
      <c r="D61" s="155"/>
      <c r="E61" s="155"/>
      <c r="F61" s="155"/>
      <c r="G61" s="155"/>
      <c r="H61" s="155"/>
      <c r="I61" s="155"/>
      <c r="J61" s="30"/>
      <c r="K61" s="30"/>
      <c r="L61" s="30"/>
      <c r="M61" s="30"/>
      <c r="N61" s="30"/>
      <c r="O61" s="30"/>
      <c r="P61" s="30"/>
      <c r="Q61" s="30"/>
      <c r="R61" s="30"/>
      <c r="S61" s="30"/>
      <c r="T61" s="30"/>
      <c r="U61" s="30"/>
      <c r="V61" s="30"/>
      <c r="W61" s="30"/>
      <c r="X61" s="30"/>
      <c r="Y61" s="30"/>
      <c r="Z61" s="30"/>
    </row>
    <row r="62" spans="1:26" ht="15.75" customHeight="1" x14ac:dyDescent="0.25">
      <c r="A62" s="192"/>
      <c r="B62" s="155"/>
      <c r="C62" s="155"/>
      <c r="D62" s="155"/>
      <c r="E62" s="155"/>
      <c r="F62" s="155"/>
      <c r="G62" s="155"/>
      <c r="H62" s="155"/>
      <c r="I62" s="155"/>
      <c r="J62" s="30"/>
      <c r="K62" s="30"/>
      <c r="L62" s="30"/>
      <c r="M62" s="30"/>
      <c r="N62" s="30"/>
      <c r="O62" s="30"/>
      <c r="P62" s="30"/>
      <c r="Q62" s="30"/>
      <c r="R62" s="30"/>
      <c r="S62" s="30"/>
      <c r="T62" s="30"/>
      <c r="U62" s="30"/>
      <c r="V62" s="30"/>
      <c r="W62" s="30"/>
      <c r="X62" s="30"/>
      <c r="Y62" s="30"/>
      <c r="Z62" s="30"/>
    </row>
    <row r="63" spans="1:26" ht="15.75" customHeight="1" x14ac:dyDescent="0.25">
      <c r="A63" s="189" t="s">
        <v>62</v>
      </c>
      <c r="B63" s="155"/>
      <c r="C63" s="155"/>
      <c r="D63" s="155"/>
      <c r="E63" s="155"/>
      <c r="F63" s="155"/>
      <c r="G63" s="155"/>
      <c r="H63" s="155"/>
      <c r="I63" s="155"/>
      <c r="J63" s="30"/>
      <c r="K63" s="30"/>
      <c r="L63" s="30"/>
      <c r="M63" s="30"/>
      <c r="N63" s="30"/>
      <c r="O63" s="30"/>
      <c r="P63" s="30"/>
      <c r="Q63" s="30"/>
      <c r="R63" s="30"/>
      <c r="S63" s="30"/>
      <c r="T63" s="30"/>
      <c r="U63" s="30"/>
      <c r="V63" s="30"/>
      <c r="W63" s="30"/>
      <c r="X63" s="30"/>
      <c r="Y63" s="30"/>
      <c r="Z63" s="30"/>
    </row>
    <row r="64" spans="1:26" ht="15.75" customHeight="1" x14ac:dyDescent="0.25">
      <c r="A64" s="155"/>
      <c r="B64" s="155"/>
      <c r="C64" s="155"/>
      <c r="D64" s="155"/>
      <c r="E64" s="155"/>
      <c r="F64" s="155"/>
      <c r="G64" s="155"/>
      <c r="H64" s="155"/>
      <c r="I64" s="155"/>
      <c r="J64" s="30"/>
      <c r="K64" s="30"/>
      <c r="L64" s="30"/>
      <c r="M64" s="30"/>
      <c r="N64" s="30"/>
      <c r="O64" s="30"/>
      <c r="P64" s="30"/>
      <c r="Q64" s="30"/>
      <c r="R64" s="30"/>
      <c r="S64" s="30"/>
      <c r="T64" s="30"/>
      <c r="U64" s="30"/>
      <c r="V64" s="30"/>
      <c r="W64" s="30"/>
      <c r="X64" s="30"/>
      <c r="Y64" s="30"/>
      <c r="Z64" s="30"/>
    </row>
    <row r="65" spans="1:26" ht="45" customHeight="1" x14ac:dyDescent="0.25">
      <c r="A65" s="173" t="s">
        <v>66</v>
      </c>
      <c r="B65" s="190" t="s">
        <v>99</v>
      </c>
      <c r="C65" s="191" t="s">
        <v>257</v>
      </c>
      <c r="D65" s="191" t="s">
        <v>258</v>
      </c>
      <c r="E65" s="191" t="s">
        <v>259</v>
      </c>
      <c r="F65" s="191" t="s">
        <v>260</v>
      </c>
      <c r="G65" s="155"/>
      <c r="H65" s="155"/>
      <c r="I65" s="155"/>
      <c r="J65" s="30"/>
      <c r="K65" s="30"/>
      <c r="L65" s="30"/>
      <c r="M65" s="30"/>
      <c r="N65" s="30"/>
      <c r="O65" s="30"/>
      <c r="P65" s="30"/>
      <c r="Q65" s="30"/>
      <c r="R65" s="30"/>
      <c r="S65" s="30"/>
      <c r="T65" s="30"/>
      <c r="U65" s="30"/>
      <c r="V65" s="30"/>
      <c r="W65" s="30"/>
      <c r="X65" s="30"/>
      <c r="Y65" s="30"/>
      <c r="Z65" s="30"/>
    </row>
    <row r="66" spans="1:26" ht="15.75" customHeight="1" x14ac:dyDescent="0.25">
      <c r="A66" s="173">
        <v>1</v>
      </c>
      <c r="B66" s="173">
        <f>+'Ejercicio 8'!B44</f>
        <v>4761.9047619047615</v>
      </c>
      <c r="C66" s="172">
        <f>$B66/(1-SUM('Ejercicios 1 - 2'!$B$12:$B$13)/100)</f>
        <v>4909.1801669121251</v>
      </c>
      <c r="D66" s="172">
        <f>$B66/(1-SUM('Ejercicios 1 - 2'!$F$11:$F$12)/100)</f>
        <v>4960.3174603174602</v>
      </c>
      <c r="E66" s="172">
        <f>$B66/(1-SUM('Ejercicios 1 - 2'!$J$13)/100)</f>
        <v>4810.0048100048098</v>
      </c>
      <c r="F66" s="172">
        <f>$B66/(1-SUM('Ejercicios 1 - 2'!$N$12)/100)</f>
        <v>4859.0864917395529</v>
      </c>
      <c r="G66" s="155"/>
      <c r="H66" s="155"/>
      <c r="I66" s="155"/>
      <c r="J66" s="30"/>
      <c r="K66" s="30"/>
      <c r="L66" s="30"/>
      <c r="M66" s="30"/>
      <c r="N66" s="30"/>
      <c r="O66" s="30"/>
      <c r="P66" s="30"/>
      <c r="Q66" s="30"/>
      <c r="R66" s="30"/>
      <c r="S66" s="30"/>
      <c r="T66" s="30"/>
      <c r="U66" s="30"/>
      <c r="V66" s="30"/>
      <c r="W66" s="30"/>
      <c r="X66" s="30"/>
      <c r="Y66" s="30"/>
      <c r="Z66" s="30"/>
    </row>
    <row r="67" spans="1:26" ht="15.75" customHeight="1" x14ac:dyDescent="0.25">
      <c r="A67" s="173" t="s">
        <v>95</v>
      </c>
      <c r="B67" s="173">
        <f>+'Ejercicio 8'!B45</f>
        <v>4761.9047619047615</v>
      </c>
      <c r="C67" s="172">
        <f>$B67/(1-SUM('Ejercicios 1 - 2'!$B$12:$B$13)/100)</f>
        <v>4909.1801669121251</v>
      </c>
      <c r="D67" s="172">
        <f>$B67/(1-SUM('Ejercicios 1 - 2'!$F$11:$F$12)/100)</f>
        <v>4960.3174603174602</v>
      </c>
      <c r="E67" s="172">
        <f>$B67/(1-SUM('Ejercicios 1 - 2'!$J$13)/100)</f>
        <v>4810.0048100048098</v>
      </c>
      <c r="F67" s="172">
        <f>$B67/(1-SUM('Ejercicios 1 - 2'!$N$12)/100)</f>
        <v>4859.0864917395529</v>
      </c>
      <c r="G67" s="155"/>
      <c r="H67" s="155"/>
      <c r="I67" s="155"/>
      <c r="J67" s="30"/>
      <c r="K67" s="30"/>
      <c r="L67" s="30"/>
      <c r="M67" s="30"/>
      <c r="N67" s="30"/>
      <c r="O67" s="30"/>
      <c r="P67" s="30"/>
      <c r="Q67" s="30"/>
      <c r="R67" s="30"/>
      <c r="S67" s="30"/>
      <c r="T67" s="30"/>
      <c r="U67" s="30"/>
      <c r="V67" s="30"/>
      <c r="W67" s="30"/>
      <c r="X67" s="30"/>
      <c r="Y67" s="30"/>
      <c r="Z67" s="30"/>
    </row>
    <row r="68" spans="1:26" ht="15.75" customHeight="1" x14ac:dyDescent="0.25">
      <c r="A68" s="173" t="s">
        <v>145</v>
      </c>
      <c r="B68" s="173"/>
      <c r="C68" s="187">
        <f t="shared" ref="C68:F68" si="10">C66+9.5*C67</f>
        <v>51546.391752577314</v>
      </c>
      <c r="D68" s="187">
        <f t="shared" si="10"/>
        <v>52083.333333333336</v>
      </c>
      <c r="E68" s="187">
        <f t="shared" si="10"/>
        <v>50505.050505050502</v>
      </c>
      <c r="F68" s="187">
        <f t="shared" si="10"/>
        <v>51020.408163265303</v>
      </c>
      <c r="G68" s="155"/>
      <c r="H68" s="155"/>
      <c r="I68" s="155"/>
      <c r="J68" s="30"/>
      <c r="K68" s="30"/>
      <c r="L68" s="30"/>
      <c r="M68" s="30"/>
      <c r="N68" s="30"/>
      <c r="O68" s="30"/>
      <c r="P68" s="30"/>
      <c r="Q68" s="30"/>
      <c r="R68" s="30"/>
      <c r="S68" s="30"/>
      <c r="T68" s="30"/>
      <c r="U68" s="30"/>
      <c r="V68" s="30"/>
      <c r="W68" s="30"/>
      <c r="X68" s="30"/>
      <c r="Y68" s="30"/>
      <c r="Z68" s="30"/>
    </row>
    <row r="69" spans="1:26" ht="15.75" customHeight="1" x14ac:dyDescent="0.25">
      <c r="A69" s="173" t="s">
        <v>146</v>
      </c>
      <c r="B69" s="173">
        <v>50000</v>
      </c>
      <c r="C69" s="172"/>
      <c r="D69" s="172"/>
      <c r="E69" s="172"/>
      <c r="F69" s="172"/>
      <c r="G69" s="155"/>
      <c r="H69" s="155"/>
      <c r="I69" s="155"/>
      <c r="J69" s="30"/>
      <c r="K69" s="30"/>
      <c r="L69" s="30"/>
      <c r="M69" s="30"/>
      <c r="N69" s="30"/>
      <c r="O69" s="30"/>
      <c r="P69" s="30"/>
      <c r="Q69" s="30"/>
      <c r="R69" s="30"/>
      <c r="S69" s="30"/>
      <c r="T69" s="30"/>
      <c r="U69" s="30"/>
      <c r="V69" s="30"/>
      <c r="W69" s="30"/>
      <c r="X69" s="30"/>
      <c r="Y69" s="30"/>
      <c r="Z69" s="30"/>
    </row>
    <row r="70" spans="1:26" ht="15.75" customHeight="1" x14ac:dyDescent="0.25">
      <c r="A70" s="173" t="s">
        <v>147</v>
      </c>
      <c r="B70" s="173"/>
      <c r="C70" s="172">
        <f t="shared" ref="C70:E70" si="11">C68-$B$69</f>
        <v>1546.391752577314</v>
      </c>
      <c r="D70" s="172">
        <f t="shared" si="11"/>
        <v>2083.3333333333358</v>
      </c>
      <c r="E70" s="172">
        <f t="shared" si="11"/>
        <v>505.05050505050167</v>
      </c>
      <c r="F70" s="172">
        <f t="shared" ref="F70" si="12">F68-$B$69</f>
        <v>1020.4081632653033</v>
      </c>
      <c r="G70" s="155"/>
      <c r="H70" s="155"/>
      <c r="I70" s="155"/>
      <c r="J70" s="30"/>
      <c r="K70" s="30"/>
      <c r="L70" s="30"/>
      <c r="M70" s="30"/>
      <c r="N70" s="30"/>
      <c r="O70" s="30"/>
      <c r="P70" s="30"/>
      <c r="Q70" s="30"/>
      <c r="R70" s="30"/>
      <c r="S70" s="30"/>
      <c r="T70" s="30"/>
      <c r="U70" s="30"/>
      <c r="V70" s="30"/>
      <c r="W70" s="30"/>
      <c r="X70" s="30"/>
      <c r="Y70" s="30"/>
      <c r="Z70" s="30"/>
    </row>
    <row r="71" spans="1:26" ht="15.75" customHeight="1" x14ac:dyDescent="0.25">
      <c r="A71" s="155"/>
      <c r="B71" s="155"/>
      <c r="C71" s="155"/>
      <c r="D71" s="155"/>
      <c r="E71" s="155"/>
      <c r="F71" s="155"/>
      <c r="G71" s="155"/>
      <c r="H71" s="155"/>
      <c r="I71" s="155"/>
      <c r="J71" s="30"/>
      <c r="K71" s="30"/>
      <c r="L71" s="30"/>
      <c r="M71" s="30"/>
      <c r="N71" s="30"/>
      <c r="O71" s="30"/>
      <c r="P71" s="30"/>
      <c r="Q71" s="30"/>
      <c r="R71" s="30"/>
      <c r="S71" s="30"/>
      <c r="T71" s="30"/>
      <c r="U71" s="30"/>
      <c r="V71" s="30"/>
      <c r="W71" s="30"/>
      <c r="X71" s="30"/>
      <c r="Y71" s="30"/>
      <c r="Z71" s="30"/>
    </row>
    <row r="72" spans="1:26" ht="15.75" customHeight="1" x14ac:dyDescent="0.25">
      <c r="A72" s="155"/>
      <c r="B72" s="155"/>
      <c r="C72" s="155"/>
      <c r="D72" s="155"/>
      <c r="E72" s="155"/>
      <c r="F72" s="155"/>
      <c r="G72" s="155"/>
      <c r="H72" s="155"/>
      <c r="I72" s="155"/>
      <c r="J72" s="30"/>
      <c r="K72" s="30"/>
      <c r="L72" s="30"/>
      <c r="M72" s="30"/>
      <c r="N72" s="30"/>
      <c r="O72" s="30"/>
      <c r="P72" s="30"/>
      <c r="Q72" s="30"/>
      <c r="R72" s="30"/>
      <c r="S72" s="30"/>
      <c r="T72" s="30"/>
      <c r="U72" s="30"/>
      <c r="V72" s="30"/>
      <c r="W72" s="30"/>
      <c r="X72" s="30"/>
      <c r="Y72" s="30"/>
      <c r="Z72" s="30"/>
    </row>
    <row r="73" spans="1:26" ht="15.75" customHeight="1" x14ac:dyDescent="0.25">
      <c r="A73" s="155"/>
      <c r="B73" s="155"/>
      <c r="C73" s="155"/>
      <c r="D73" s="155"/>
      <c r="E73" s="155"/>
      <c r="F73" s="155"/>
      <c r="G73" s="155"/>
      <c r="H73" s="155"/>
      <c r="I73" s="155"/>
      <c r="J73" s="30"/>
      <c r="K73" s="30"/>
      <c r="L73" s="30"/>
      <c r="M73" s="30"/>
      <c r="N73" s="30"/>
      <c r="O73" s="30"/>
      <c r="P73" s="30"/>
      <c r="Q73" s="30"/>
      <c r="R73" s="30"/>
      <c r="S73" s="30"/>
      <c r="T73" s="30"/>
      <c r="U73" s="30"/>
      <c r="V73" s="30"/>
      <c r="W73" s="30"/>
      <c r="X73" s="30"/>
      <c r="Y73" s="30"/>
      <c r="Z73" s="30"/>
    </row>
    <row r="74" spans="1:26" ht="15.75" customHeight="1" x14ac:dyDescent="0.25">
      <c r="A74" s="189" t="s">
        <v>63</v>
      </c>
      <c r="B74" s="155"/>
      <c r="C74" s="155"/>
      <c r="D74" s="155"/>
      <c r="E74" s="155"/>
      <c r="F74" s="155"/>
      <c r="G74" s="155"/>
      <c r="H74" s="155"/>
      <c r="I74" s="155"/>
      <c r="J74" s="30"/>
      <c r="K74" s="30"/>
      <c r="L74" s="30"/>
      <c r="M74" s="30"/>
      <c r="N74" s="30"/>
      <c r="O74" s="30"/>
      <c r="P74" s="30"/>
      <c r="Q74" s="30"/>
      <c r="R74" s="30"/>
      <c r="S74" s="30"/>
      <c r="T74" s="30"/>
      <c r="U74" s="30"/>
      <c r="V74" s="30"/>
      <c r="W74" s="30"/>
      <c r="X74" s="30"/>
      <c r="Y74" s="30"/>
      <c r="Z74" s="30"/>
    </row>
    <row r="75" spans="1:26" ht="15.75" customHeight="1" x14ac:dyDescent="0.25">
      <c r="A75" s="155"/>
      <c r="B75" s="155"/>
      <c r="C75" s="155"/>
      <c r="D75" s="155"/>
      <c r="E75" s="155"/>
      <c r="F75" s="155"/>
      <c r="G75" s="155"/>
      <c r="H75" s="155"/>
      <c r="I75" s="155"/>
      <c r="J75" s="30"/>
      <c r="K75" s="30"/>
      <c r="L75" s="30"/>
      <c r="M75" s="30"/>
      <c r="N75" s="30"/>
      <c r="O75" s="30"/>
      <c r="P75" s="30"/>
      <c r="Q75" s="30"/>
      <c r="R75" s="30"/>
      <c r="S75" s="30"/>
      <c r="T75" s="30"/>
      <c r="U75" s="30"/>
      <c r="V75" s="30"/>
      <c r="W75" s="30"/>
      <c r="X75" s="30"/>
      <c r="Y75" s="30"/>
      <c r="Z75" s="30"/>
    </row>
    <row r="76" spans="1:26" ht="45" customHeight="1" x14ac:dyDescent="0.25">
      <c r="A76" s="173" t="s">
        <v>66</v>
      </c>
      <c r="B76" s="190" t="s">
        <v>99</v>
      </c>
      <c r="C76" s="191" t="s">
        <v>257</v>
      </c>
      <c r="D76" s="191" t="s">
        <v>258</v>
      </c>
      <c r="E76" s="191" t="s">
        <v>259</v>
      </c>
      <c r="F76" s="191" t="s">
        <v>260</v>
      </c>
      <c r="G76" s="155"/>
      <c r="H76" s="155"/>
      <c r="I76" s="155"/>
      <c r="J76" s="30"/>
      <c r="K76" s="30"/>
      <c r="L76" s="30"/>
      <c r="M76" s="30"/>
      <c r="N76" s="30"/>
      <c r="O76" s="30"/>
      <c r="P76" s="30"/>
      <c r="Q76" s="30"/>
      <c r="R76" s="30"/>
      <c r="S76" s="30"/>
      <c r="T76" s="30"/>
      <c r="U76" s="30"/>
      <c r="V76" s="30"/>
      <c r="W76" s="30"/>
      <c r="X76" s="30"/>
      <c r="Y76" s="30"/>
      <c r="Z76" s="30"/>
    </row>
    <row r="77" spans="1:26" ht="15.75" customHeight="1" x14ac:dyDescent="0.25">
      <c r="A77" s="173">
        <v>1</v>
      </c>
      <c r="B77" s="173">
        <f>'Ejercicio 8'!E44</f>
        <v>4761.9047619047615</v>
      </c>
      <c r="C77" s="172">
        <f>$B77/(1-SUM('Ejercicios 1 - 2'!$B$12:$B$13)/100)</f>
        <v>4909.1801669121251</v>
      </c>
      <c r="D77" s="172">
        <f>$B77/(1-SUM('Ejercicios 1 - 2'!$F$11:$F$12)/100)</f>
        <v>4960.3174603174602</v>
      </c>
      <c r="E77" s="172">
        <f>$B77/(1-SUM('Ejercicios 1 - 2'!$J$13)/100)</f>
        <v>4810.0048100048098</v>
      </c>
      <c r="F77" s="172">
        <f>$B77/(1-SUM('Ejercicios 1 - 2'!$N$12)/100)</f>
        <v>4859.0864917395529</v>
      </c>
      <c r="G77" s="155"/>
      <c r="H77" s="155"/>
      <c r="I77" s="155"/>
      <c r="J77" s="30"/>
      <c r="K77" s="30"/>
      <c r="L77" s="30"/>
      <c r="M77" s="30"/>
      <c r="N77" s="30"/>
      <c r="O77" s="30"/>
      <c r="P77" s="30"/>
      <c r="Q77" s="30"/>
      <c r="R77" s="30"/>
      <c r="S77" s="30"/>
      <c r="T77" s="30"/>
      <c r="U77" s="30"/>
      <c r="V77" s="30"/>
      <c r="W77" s="30"/>
      <c r="X77" s="30"/>
      <c r="Y77" s="30"/>
      <c r="Z77" s="30"/>
    </row>
    <row r="78" spans="1:26" ht="15.75" customHeight="1" x14ac:dyDescent="0.25">
      <c r="A78" s="173" t="s">
        <v>95</v>
      </c>
      <c r="B78" s="173">
        <f>'Ejercicio 8'!E45</f>
        <v>4761.9047619047615</v>
      </c>
      <c r="C78" s="172">
        <f>$B78/(1-SUM('Ejercicios 1 - 2'!$B$12:$B$13)/100)</f>
        <v>4909.1801669121251</v>
      </c>
      <c r="D78" s="172">
        <f>$B78/(1-SUM('Ejercicios 1 - 2'!$F$11:$F$12)/100)</f>
        <v>4960.3174603174602</v>
      </c>
      <c r="E78" s="172">
        <f>$B78/(1-SUM('Ejercicios 1 - 2'!$J$13)/100)</f>
        <v>4810.0048100048098</v>
      </c>
      <c r="F78" s="172">
        <f>$B78/(1-SUM('Ejercicios 1 - 2'!$N$12)/100)</f>
        <v>4859.0864917395529</v>
      </c>
      <c r="G78" s="155"/>
      <c r="H78" s="155"/>
      <c r="I78" s="155"/>
      <c r="J78" s="30"/>
      <c r="K78" s="30"/>
      <c r="L78" s="30"/>
      <c r="M78" s="30"/>
      <c r="N78" s="30"/>
      <c r="O78" s="30"/>
      <c r="P78" s="30"/>
      <c r="Q78" s="30"/>
      <c r="R78" s="30"/>
      <c r="S78" s="30"/>
      <c r="T78" s="30"/>
      <c r="U78" s="30"/>
      <c r="V78" s="30"/>
      <c r="W78" s="30"/>
      <c r="X78" s="30"/>
      <c r="Y78" s="30"/>
      <c r="Z78" s="30"/>
    </row>
    <row r="79" spans="1:26" ht="15.75" customHeight="1" x14ac:dyDescent="0.25">
      <c r="A79" s="173" t="s">
        <v>145</v>
      </c>
      <c r="B79" s="173"/>
      <c r="C79" s="187">
        <f t="shared" ref="C79:E79" si="13">C77+9.5*C78</f>
        <v>51546.391752577314</v>
      </c>
      <c r="D79" s="187">
        <f t="shared" si="13"/>
        <v>52083.333333333336</v>
      </c>
      <c r="E79" s="187">
        <f t="shared" si="13"/>
        <v>50505.050505050502</v>
      </c>
      <c r="F79" s="187">
        <f t="shared" ref="F79" si="14">F77+9.5*F78</f>
        <v>51020.408163265303</v>
      </c>
      <c r="G79" s="155"/>
      <c r="H79" s="155"/>
      <c r="I79" s="155"/>
      <c r="J79" s="30"/>
      <c r="K79" s="30"/>
      <c r="L79" s="30"/>
      <c r="M79" s="30"/>
      <c r="N79" s="30"/>
      <c r="O79" s="30"/>
      <c r="P79" s="30"/>
      <c r="Q79" s="30"/>
      <c r="R79" s="30"/>
      <c r="S79" s="30"/>
      <c r="T79" s="30"/>
      <c r="U79" s="30"/>
      <c r="V79" s="30"/>
      <c r="W79" s="30"/>
      <c r="X79" s="30"/>
      <c r="Y79" s="30"/>
      <c r="Z79" s="30"/>
    </row>
    <row r="80" spans="1:26" ht="15.75" customHeight="1" x14ac:dyDescent="0.25">
      <c r="A80" s="173" t="s">
        <v>146</v>
      </c>
      <c r="B80" s="173">
        <v>50000</v>
      </c>
      <c r="C80" s="172"/>
      <c r="D80" s="172"/>
      <c r="E80" s="172"/>
      <c r="F80" s="172"/>
      <c r="G80" s="155"/>
      <c r="H80" s="155"/>
      <c r="I80" s="155"/>
      <c r="J80" s="30"/>
      <c r="K80" s="30"/>
      <c r="L80" s="30"/>
      <c r="M80" s="30"/>
      <c r="N80" s="30"/>
      <c r="O80" s="30"/>
      <c r="P80" s="30"/>
      <c r="Q80" s="30"/>
      <c r="R80" s="30"/>
      <c r="S80" s="30"/>
      <c r="T80" s="30"/>
      <c r="U80" s="30"/>
      <c r="V80" s="30"/>
      <c r="W80" s="30"/>
      <c r="X80" s="30"/>
      <c r="Y80" s="30"/>
      <c r="Z80" s="30"/>
    </row>
    <row r="81" spans="1:26" ht="15.75" customHeight="1" x14ac:dyDescent="0.25">
      <c r="A81" s="173" t="s">
        <v>147</v>
      </c>
      <c r="B81" s="173"/>
      <c r="C81" s="172">
        <f t="shared" ref="C81:E81" si="15">C79-$B$80</f>
        <v>1546.391752577314</v>
      </c>
      <c r="D81" s="172">
        <f t="shared" si="15"/>
        <v>2083.3333333333358</v>
      </c>
      <c r="E81" s="172">
        <f t="shared" si="15"/>
        <v>505.05050505050167</v>
      </c>
      <c r="F81" s="172">
        <f t="shared" ref="F81" si="16">F79-$B$80</f>
        <v>1020.4081632653033</v>
      </c>
      <c r="G81" s="155"/>
      <c r="H81" s="155"/>
      <c r="I81" s="155"/>
      <c r="J81" s="30"/>
      <c r="K81" s="30"/>
      <c r="L81" s="30"/>
      <c r="M81" s="30"/>
      <c r="N81" s="30"/>
      <c r="O81" s="30"/>
      <c r="P81" s="30"/>
      <c r="Q81" s="30"/>
      <c r="R81" s="30"/>
      <c r="S81" s="30"/>
      <c r="T81" s="30"/>
      <c r="U81" s="30"/>
      <c r="V81" s="30"/>
      <c r="W81" s="30"/>
      <c r="X81" s="30"/>
      <c r="Y81" s="30"/>
      <c r="Z81" s="30"/>
    </row>
    <row r="82" spans="1:26" ht="15.75" customHeight="1" x14ac:dyDescent="0.25">
      <c r="A82" s="192"/>
      <c r="B82" s="192"/>
      <c r="C82" s="155"/>
      <c r="D82" s="155"/>
      <c r="E82" s="155"/>
      <c r="F82" s="155"/>
      <c r="G82" s="155"/>
      <c r="H82" s="155"/>
      <c r="I82" s="155"/>
      <c r="J82" s="30"/>
      <c r="K82" s="30"/>
      <c r="L82" s="30"/>
      <c r="M82" s="30"/>
      <c r="N82" s="30"/>
      <c r="O82" s="30"/>
      <c r="P82" s="30"/>
      <c r="Q82" s="30"/>
      <c r="R82" s="30"/>
      <c r="S82" s="30"/>
      <c r="T82" s="30"/>
      <c r="U82" s="30"/>
      <c r="V82" s="30"/>
      <c r="W82" s="30"/>
      <c r="X82" s="30"/>
      <c r="Y82" s="30"/>
      <c r="Z82" s="30"/>
    </row>
    <row r="83" spans="1:26" ht="15.75" customHeight="1" x14ac:dyDescent="0.25">
      <c r="A83" s="192"/>
      <c r="B83" s="192"/>
      <c r="C83" s="155"/>
      <c r="D83" s="155"/>
      <c r="E83" s="155"/>
      <c r="F83" s="155"/>
      <c r="G83" s="155"/>
      <c r="H83" s="155"/>
      <c r="I83" s="155"/>
      <c r="J83" s="30"/>
      <c r="K83" s="30"/>
      <c r="L83" s="30"/>
      <c r="M83" s="30"/>
      <c r="N83" s="30"/>
      <c r="O83" s="30"/>
      <c r="P83" s="30"/>
      <c r="Q83" s="30"/>
      <c r="R83" s="30"/>
      <c r="S83" s="30"/>
      <c r="T83" s="30"/>
      <c r="U83" s="30"/>
      <c r="V83" s="30"/>
      <c r="W83" s="30"/>
      <c r="X83" s="30"/>
      <c r="Y83" s="30"/>
      <c r="Z83" s="30"/>
    </row>
    <row r="84" spans="1:26" ht="15.75" customHeight="1" x14ac:dyDescent="0.25">
      <c r="A84" s="155"/>
      <c r="B84" s="155"/>
      <c r="C84" s="155"/>
      <c r="D84" s="155"/>
      <c r="E84" s="155"/>
      <c r="F84" s="155"/>
      <c r="G84" s="155"/>
      <c r="H84" s="155"/>
      <c r="I84" s="155"/>
      <c r="J84" s="30"/>
      <c r="K84" s="30"/>
      <c r="L84" s="30"/>
      <c r="M84" s="30"/>
      <c r="N84" s="30"/>
      <c r="O84" s="30"/>
      <c r="P84" s="30"/>
      <c r="Q84" s="30"/>
      <c r="R84" s="30"/>
      <c r="S84" s="30"/>
      <c r="T84" s="30"/>
      <c r="U84" s="30"/>
      <c r="V84" s="30"/>
      <c r="W84" s="30"/>
      <c r="X84" s="30"/>
      <c r="Y84" s="30"/>
      <c r="Z84" s="30"/>
    </row>
    <row r="85" spans="1:26" ht="15.75" customHeight="1" x14ac:dyDescent="0.25">
      <c r="A85" s="155"/>
      <c r="B85" s="155"/>
      <c r="C85" s="155"/>
      <c r="D85" s="155"/>
      <c r="E85" s="155"/>
      <c r="F85" s="155"/>
      <c r="G85" s="155"/>
      <c r="H85" s="155"/>
      <c r="I85" s="155"/>
      <c r="J85" s="30"/>
      <c r="K85" s="30"/>
      <c r="L85" s="30"/>
      <c r="M85" s="30"/>
      <c r="N85" s="30"/>
      <c r="O85" s="30"/>
      <c r="P85" s="30"/>
      <c r="Q85" s="30"/>
      <c r="R85" s="30"/>
      <c r="S85" s="30"/>
      <c r="T85" s="30"/>
      <c r="U85" s="30"/>
      <c r="V85" s="30"/>
      <c r="W85" s="30"/>
      <c r="X85" s="30"/>
      <c r="Y85" s="30"/>
      <c r="Z85" s="30"/>
    </row>
    <row r="86" spans="1:26" ht="15.75" customHeight="1" x14ac:dyDescent="0.25">
      <c r="A86" s="155"/>
      <c r="B86" s="155"/>
      <c r="C86" s="155"/>
      <c r="D86" s="155"/>
      <c r="E86" s="155"/>
      <c r="F86" s="155"/>
      <c r="G86" s="155"/>
      <c r="H86" s="155"/>
      <c r="I86" s="155"/>
      <c r="J86" s="30"/>
      <c r="K86" s="30"/>
      <c r="L86" s="30"/>
      <c r="M86" s="30"/>
      <c r="N86" s="30"/>
      <c r="O86" s="30"/>
      <c r="P86" s="30"/>
      <c r="Q86" s="30"/>
      <c r="R86" s="30"/>
      <c r="S86" s="30"/>
      <c r="T86" s="30"/>
      <c r="U86" s="30"/>
      <c r="V86" s="30"/>
      <c r="W86" s="30"/>
      <c r="X86" s="30"/>
      <c r="Y86" s="30"/>
      <c r="Z86" s="30"/>
    </row>
    <row r="87" spans="1:26" ht="15.75" customHeight="1" x14ac:dyDescent="0.25">
      <c r="A87" s="155"/>
      <c r="B87" s="155"/>
      <c r="C87" s="155"/>
      <c r="D87" s="155"/>
      <c r="E87" s="155"/>
      <c r="F87" s="155"/>
      <c r="G87" s="155"/>
      <c r="H87" s="155"/>
      <c r="I87" s="155"/>
      <c r="J87" s="30"/>
      <c r="K87" s="30"/>
      <c r="L87" s="30"/>
      <c r="M87" s="30"/>
      <c r="N87" s="30"/>
      <c r="O87" s="30"/>
      <c r="P87" s="30"/>
      <c r="Q87" s="30"/>
      <c r="R87" s="30"/>
      <c r="S87" s="30"/>
      <c r="T87" s="30"/>
      <c r="U87" s="30"/>
      <c r="V87" s="30"/>
      <c r="W87" s="30"/>
      <c r="X87" s="30"/>
      <c r="Y87" s="30"/>
      <c r="Z87" s="30"/>
    </row>
    <row r="88" spans="1:26" ht="15.75" customHeight="1" x14ac:dyDescent="0.25">
      <c r="A88" s="155"/>
      <c r="B88" s="155"/>
      <c r="C88" s="155"/>
      <c r="D88" s="155"/>
      <c r="E88" s="155"/>
      <c r="F88" s="155"/>
      <c r="G88" s="155"/>
      <c r="H88" s="155"/>
      <c r="I88" s="155"/>
      <c r="J88" s="30"/>
      <c r="K88" s="30"/>
      <c r="L88" s="30"/>
      <c r="M88" s="30"/>
      <c r="N88" s="30"/>
      <c r="O88" s="30"/>
      <c r="P88" s="30"/>
      <c r="Q88" s="30"/>
      <c r="R88" s="30"/>
      <c r="S88" s="30"/>
      <c r="T88" s="30"/>
      <c r="U88" s="30"/>
      <c r="V88" s="30"/>
      <c r="W88" s="30"/>
      <c r="X88" s="30"/>
      <c r="Y88" s="30"/>
      <c r="Z88" s="30"/>
    </row>
    <row r="89" spans="1:26" ht="15.75" customHeight="1" x14ac:dyDescent="0.25">
      <c r="A89" s="155"/>
      <c r="B89" s="155"/>
      <c r="C89" s="155"/>
      <c r="D89" s="155"/>
      <c r="E89" s="155"/>
      <c r="F89" s="155"/>
      <c r="G89" s="155"/>
      <c r="H89" s="155"/>
      <c r="I89" s="155"/>
      <c r="J89" s="30"/>
      <c r="K89" s="30"/>
      <c r="L89" s="30"/>
      <c r="M89" s="30"/>
      <c r="N89" s="30"/>
      <c r="O89" s="30"/>
      <c r="P89" s="30"/>
      <c r="Q89" s="30"/>
      <c r="R89" s="30"/>
      <c r="S89" s="30"/>
      <c r="T89" s="30"/>
      <c r="U89" s="30"/>
      <c r="V89" s="30"/>
      <c r="W89" s="30"/>
      <c r="X89" s="30"/>
      <c r="Y89" s="30"/>
      <c r="Z89" s="30"/>
    </row>
    <row r="90" spans="1:26" ht="15.75" customHeight="1" x14ac:dyDescent="0.25">
      <c r="A90" s="104" t="s">
        <v>148</v>
      </c>
      <c r="B90" s="89"/>
      <c r="C90" s="89"/>
      <c r="D90" s="89"/>
      <c r="E90" s="90"/>
      <c r="F90" s="30"/>
      <c r="G90" s="30"/>
      <c r="H90" s="30"/>
      <c r="I90" s="30"/>
      <c r="J90" s="30"/>
      <c r="K90" s="30"/>
      <c r="L90" s="30"/>
      <c r="M90" s="30"/>
      <c r="N90" s="30"/>
      <c r="O90" s="30"/>
      <c r="P90" s="30"/>
      <c r="Q90" s="30"/>
      <c r="R90" s="30"/>
      <c r="S90" s="30"/>
      <c r="T90" s="30"/>
      <c r="U90" s="30"/>
      <c r="V90" s="30"/>
      <c r="W90" s="30"/>
      <c r="X90" s="30"/>
      <c r="Y90" s="30"/>
      <c r="Z90" s="30"/>
    </row>
    <row r="91" spans="1:26" ht="15.75" customHeight="1"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ustomHeight="1" x14ac:dyDescent="0.25">
      <c r="A92" s="95" t="s">
        <v>149</v>
      </c>
      <c r="B92" s="89"/>
      <c r="C92" s="89"/>
      <c r="D92" s="89"/>
      <c r="E92" s="89"/>
      <c r="F92" s="30"/>
      <c r="G92" s="30"/>
      <c r="H92" s="30"/>
      <c r="I92" s="30"/>
      <c r="J92" s="30"/>
      <c r="K92" s="30"/>
      <c r="L92" s="30"/>
      <c r="M92" s="30"/>
      <c r="N92" s="30"/>
      <c r="O92" s="30"/>
      <c r="P92" s="30"/>
      <c r="Q92" s="30"/>
      <c r="R92" s="30"/>
      <c r="S92" s="30"/>
      <c r="T92" s="30"/>
      <c r="U92" s="30"/>
      <c r="V92" s="30"/>
      <c r="W92" s="30"/>
      <c r="X92" s="30"/>
      <c r="Y92" s="30"/>
      <c r="Z92" s="30"/>
    </row>
    <row r="93" spans="1:26" ht="15.75" customHeight="1" x14ac:dyDescent="0.25">
      <c r="A93" s="69"/>
      <c r="B93" s="69"/>
      <c r="C93" s="69"/>
      <c r="D93" s="69"/>
      <c r="E93" s="69"/>
      <c r="F93" s="30"/>
      <c r="G93" s="30"/>
      <c r="H93" s="30"/>
      <c r="I93" s="30"/>
      <c r="J93" s="30"/>
      <c r="K93" s="30"/>
      <c r="L93" s="30"/>
      <c r="M93" s="30"/>
      <c r="N93" s="30"/>
      <c r="O93" s="30"/>
      <c r="P93" s="30"/>
      <c r="Q93" s="30"/>
      <c r="R93" s="30"/>
      <c r="S93" s="30"/>
      <c r="T93" s="30"/>
      <c r="U93" s="30"/>
      <c r="V93" s="30"/>
      <c r="W93" s="30"/>
      <c r="X93" s="30"/>
      <c r="Y93" s="30"/>
      <c r="Z93" s="30"/>
    </row>
    <row r="94" spans="1:26" ht="15.75" customHeight="1" x14ac:dyDescent="0.25">
      <c r="A94" s="102" t="s">
        <v>150</v>
      </c>
      <c r="B94" s="80"/>
      <c r="C94" s="80"/>
      <c r="D94" s="80"/>
      <c r="E94" s="81"/>
      <c r="F94" s="30"/>
      <c r="G94" s="30"/>
      <c r="H94" s="30"/>
      <c r="I94" s="30"/>
      <c r="J94" s="30"/>
      <c r="K94" s="30"/>
      <c r="L94" s="30"/>
      <c r="M94" s="30"/>
      <c r="N94" s="30"/>
      <c r="O94" s="30"/>
      <c r="P94" s="30"/>
      <c r="Q94" s="30"/>
      <c r="R94" s="30"/>
      <c r="S94" s="30"/>
      <c r="T94" s="30"/>
      <c r="U94" s="30"/>
      <c r="V94" s="30"/>
      <c r="W94" s="30"/>
      <c r="X94" s="30"/>
      <c r="Y94" s="30"/>
      <c r="Z94" s="30"/>
    </row>
    <row r="95" spans="1:26" ht="15.75" customHeight="1" x14ac:dyDescent="0.25">
      <c r="A95" s="82"/>
      <c r="B95" s="77"/>
      <c r="C95" s="77"/>
      <c r="D95" s="77"/>
      <c r="E95" s="83"/>
      <c r="F95" s="30"/>
      <c r="G95" s="30"/>
      <c r="H95" s="30"/>
      <c r="I95" s="30"/>
      <c r="J95" s="30"/>
      <c r="K95" s="30"/>
      <c r="L95" s="30"/>
      <c r="M95" s="30"/>
      <c r="N95" s="30"/>
      <c r="O95" s="30"/>
      <c r="P95" s="30"/>
      <c r="Q95" s="30"/>
      <c r="R95" s="30"/>
      <c r="S95" s="30"/>
      <c r="T95" s="30"/>
      <c r="U95" s="30"/>
      <c r="V95" s="30"/>
      <c r="W95" s="30"/>
      <c r="X95" s="30"/>
      <c r="Y95" s="30"/>
      <c r="Z95" s="30"/>
    </row>
    <row r="96" spans="1:26" ht="15.75" customHeight="1" x14ac:dyDescent="0.25">
      <c r="A96" s="82"/>
      <c r="B96" s="77"/>
      <c r="C96" s="77"/>
      <c r="D96" s="77"/>
      <c r="E96" s="83"/>
      <c r="F96" s="30"/>
      <c r="G96" s="30"/>
      <c r="H96" s="30"/>
      <c r="I96" s="30"/>
      <c r="J96" s="30"/>
      <c r="K96" s="30"/>
      <c r="L96" s="30"/>
      <c r="M96" s="30"/>
      <c r="N96" s="30"/>
      <c r="O96" s="30"/>
      <c r="P96" s="30"/>
      <c r="Q96" s="30"/>
      <c r="R96" s="30"/>
      <c r="S96" s="30"/>
      <c r="T96" s="30"/>
      <c r="U96" s="30"/>
      <c r="V96" s="30"/>
      <c r="W96" s="30"/>
      <c r="X96" s="30"/>
      <c r="Y96" s="30"/>
      <c r="Z96" s="30"/>
    </row>
    <row r="97" spans="1:26" ht="15.75" customHeight="1" x14ac:dyDescent="0.25">
      <c r="A97" s="82"/>
      <c r="B97" s="77"/>
      <c r="C97" s="77"/>
      <c r="D97" s="77"/>
      <c r="E97" s="83"/>
      <c r="F97" s="30"/>
      <c r="G97" s="30"/>
      <c r="H97" s="30"/>
      <c r="I97" s="30"/>
      <c r="J97" s="30"/>
      <c r="K97" s="30"/>
      <c r="L97" s="30"/>
      <c r="M97" s="30"/>
      <c r="N97" s="30"/>
      <c r="O97" s="30"/>
      <c r="P97" s="30"/>
      <c r="Q97" s="30"/>
      <c r="R97" s="30"/>
      <c r="S97" s="30"/>
      <c r="T97" s="30"/>
      <c r="U97" s="30"/>
      <c r="V97" s="30"/>
      <c r="W97" s="30"/>
      <c r="X97" s="30"/>
      <c r="Y97" s="30"/>
      <c r="Z97" s="30"/>
    </row>
    <row r="98" spans="1:26" ht="15.75" customHeight="1" x14ac:dyDescent="0.25">
      <c r="A98" s="84"/>
      <c r="B98" s="85"/>
      <c r="C98" s="85"/>
      <c r="D98" s="85"/>
      <c r="E98" s="86"/>
      <c r="F98" s="30"/>
      <c r="G98" s="30"/>
      <c r="H98" s="30"/>
      <c r="I98" s="30"/>
      <c r="J98" s="30"/>
      <c r="K98" s="30"/>
      <c r="L98" s="30"/>
      <c r="M98" s="30"/>
      <c r="N98" s="30"/>
      <c r="O98" s="30"/>
      <c r="P98" s="30"/>
      <c r="Q98" s="30"/>
      <c r="R98" s="30"/>
      <c r="S98" s="30"/>
      <c r="T98" s="30"/>
      <c r="U98" s="30"/>
      <c r="V98" s="30"/>
      <c r="W98" s="30"/>
      <c r="X98" s="30"/>
      <c r="Y98" s="30"/>
      <c r="Z98" s="30"/>
    </row>
    <row r="99" spans="1:26" ht="15.75" customHeight="1" x14ac:dyDescent="0.2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30" customHeight="1" x14ac:dyDescent="0.25">
      <c r="A100" s="50" t="s">
        <v>151</v>
      </c>
      <c r="B100" s="191" t="s">
        <v>264</v>
      </c>
      <c r="C100" s="191" t="s">
        <v>265</v>
      </c>
      <c r="D100" s="191" t="s">
        <v>266</v>
      </c>
      <c r="E100" s="191" t="s">
        <v>267</v>
      </c>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ustomHeight="1" x14ac:dyDescent="0.25">
      <c r="A101" s="49">
        <f>'Ejercicio 5'!C7*'Ejercicio 9'!C16</f>
        <v>132.65575148809526</v>
      </c>
      <c r="B101" s="196">
        <f>A101/(1-SUM('Ejercicios 1 - 2'!$B$12:$B$13)/100)</f>
        <v>136.75850668875802</v>
      </c>
      <c r="C101" s="14">
        <f>A101/(1-SUM('Ejercicios 1 - 2'!$F$11:$F$12)/100)</f>
        <v>138.1830744667659</v>
      </c>
      <c r="D101" s="14">
        <f>A101/(1-SUM('Ejercicios 1 - 2'!$J$13)/100)</f>
        <v>133.99570857383361</v>
      </c>
      <c r="E101" s="14">
        <f>A101/(1-SUM('Ejercicios 1 - 2'!$N$12)/100)</f>
        <v>135.36301172254619</v>
      </c>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ustomHeight="1" x14ac:dyDescent="0.25">
      <c r="A102" s="71"/>
      <c r="B102" s="193"/>
      <c r="C102" s="194"/>
      <c r="D102" s="195"/>
      <c r="E102" s="195"/>
      <c r="F102" s="181"/>
      <c r="G102" s="181"/>
      <c r="H102" s="181"/>
      <c r="I102" s="181"/>
      <c r="J102" s="30"/>
      <c r="K102" s="30"/>
      <c r="L102" s="30"/>
      <c r="M102" s="30"/>
      <c r="N102" s="30"/>
      <c r="O102" s="30"/>
      <c r="P102" s="30"/>
      <c r="Q102" s="30"/>
      <c r="R102" s="30"/>
      <c r="S102" s="30"/>
      <c r="T102" s="30"/>
      <c r="U102" s="30"/>
      <c r="V102" s="30"/>
      <c r="W102" s="30"/>
      <c r="X102" s="30"/>
      <c r="Y102" s="30"/>
      <c r="Z102" s="30"/>
    </row>
    <row r="103" spans="1:26" ht="30" hidden="1" customHeight="1" x14ac:dyDescent="0.25">
      <c r="A103" s="71"/>
      <c r="B103" s="50" t="s">
        <v>152</v>
      </c>
      <c r="C103" s="50" t="s">
        <v>153</v>
      </c>
      <c r="D103" s="50" t="s">
        <v>154</v>
      </c>
      <c r="E103" s="195"/>
      <c r="F103" s="181"/>
      <c r="G103" s="181"/>
      <c r="H103" s="181"/>
      <c r="I103" s="181"/>
      <c r="J103" s="185"/>
      <c r="K103" s="185"/>
      <c r="L103" s="30"/>
      <c r="M103" s="30"/>
      <c r="N103" s="30"/>
      <c r="O103" s="30"/>
      <c r="P103" s="30"/>
      <c r="Q103" s="30"/>
      <c r="R103" s="30"/>
      <c r="S103" s="30"/>
      <c r="T103" s="30"/>
      <c r="U103" s="30"/>
      <c r="V103" s="30"/>
      <c r="W103" s="30"/>
      <c r="X103" s="30"/>
      <c r="Y103" s="30"/>
      <c r="Z103" s="30"/>
    </row>
    <row r="104" spans="1:26" ht="15.75" hidden="1" customHeight="1" x14ac:dyDescent="0.25">
      <c r="A104" s="71"/>
      <c r="B104" s="14" t="e">
        <f>B101*#REF!*1000</f>
        <v>#REF!</v>
      </c>
      <c r="C104" s="14" t="e">
        <f>C101*#REF!*1000</f>
        <v>#REF!</v>
      </c>
      <c r="D104" s="14" t="e">
        <f>D101*#REF!*100</f>
        <v>#REF!</v>
      </c>
      <c r="E104" s="195"/>
      <c r="F104" s="181"/>
      <c r="G104" s="181"/>
      <c r="H104" s="181"/>
      <c r="I104" s="181"/>
      <c r="J104" s="185"/>
      <c r="K104" s="185"/>
      <c r="L104" s="30"/>
      <c r="M104" s="30"/>
      <c r="N104" s="30"/>
      <c r="O104" s="30"/>
      <c r="P104" s="30"/>
      <c r="Q104" s="30"/>
      <c r="R104" s="30"/>
      <c r="S104" s="30"/>
      <c r="T104" s="30"/>
      <c r="U104" s="30"/>
      <c r="V104" s="30"/>
      <c r="W104" s="30"/>
      <c r="X104" s="30"/>
      <c r="Y104" s="30"/>
      <c r="Z104" s="30"/>
    </row>
    <row r="105" spans="1:26" ht="15.75" customHeight="1" x14ac:dyDescent="0.25">
      <c r="A105" s="71"/>
      <c r="B105" s="71"/>
      <c r="C105" s="71"/>
      <c r="D105" s="71"/>
      <c r="E105" s="71"/>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ustomHeight="1" x14ac:dyDescent="0.25">
      <c r="A106" s="71"/>
      <c r="B106" s="71"/>
      <c r="C106" s="71"/>
      <c r="D106" s="71"/>
      <c r="E106" s="71"/>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ustomHeight="1" x14ac:dyDescent="0.25">
      <c r="A107" s="103"/>
      <c r="B107" s="89"/>
      <c r="C107" s="89"/>
      <c r="D107" s="89"/>
      <c r="E107" s="9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hidden="1" customHeight="1" x14ac:dyDescent="0.25">
      <c r="A108" s="71"/>
      <c r="B108" s="71"/>
      <c r="C108" s="71"/>
      <c r="D108" s="71"/>
      <c r="E108" s="71"/>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hidden="1" customHeight="1" x14ac:dyDescent="0.25">
      <c r="A109" s="57"/>
      <c r="B109" s="57"/>
      <c r="C109" s="57"/>
      <c r="D109" s="57"/>
      <c r="E109" s="57"/>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hidden="1" customHeight="1" x14ac:dyDescent="0.25">
      <c r="A110" s="72" t="s">
        <v>155</v>
      </c>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hidden="1" customHeight="1" x14ac:dyDescent="0.2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hidden="1" customHeight="1" x14ac:dyDescent="0.25">
      <c r="A112" s="66" t="s">
        <v>59</v>
      </c>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hidden="1" customHeight="1" x14ac:dyDescent="0.25">
      <c r="A113" s="30"/>
      <c r="B113" s="30"/>
      <c r="C113" s="30"/>
      <c r="D113" s="30"/>
      <c r="E113" s="57"/>
      <c r="F113" s="30"/>
      <c r="G113" s="30"/>
      <c r="H113" s="30"/>
      <c r="I113" s="30"/>
      <c r="J113" s="30"/>
      <c r="K113" s="30"/>
      <c r="L113" s="30"/>
      <c r="M113" s="30"/>
      <c r="N113" s="30"/>
      <c r="O113" s="30"/>
      <c r="P113" s="30"/>
      <c r="Q113" s="30"/>
      <c r="R113" s="30"/>
      <c r="S113" s="30"/>
      <c r="T113" s="30"/>
      <c r="U113" s="30"/>
      <c r="V113" s="30"/>
      <c r="W113" s="30"/>
      <c r="X113" s="30"/>
      <c r="Y113" s="30"/>
      <c r="Z113" s="30"/>
    </row>
    <row r="114" spans="1:26" ht="45" hidden="1" customHeight="1" x14ac:dyDescent="0.25">
      <c r="A114" s="49" t="s">
        <v>66</v>
      </c>
      <c r="B114" s="50" t="s">
        <v>94</v>
      </c>
      <c r="C114" s="50" t="s">
        <v>124</v>
      </c>
      <c r="D114" s="50" t="s">
        <v>125</v>
      </c>
      <c r="E114" s="50" t="s">
        <v>126</v>
      </c>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hidden="1" customHeight="1" x14ac:dyDescent="0.25">
      <c r="A115" s="49">
        <v>1</v>
      </c>
      <c r="B115" s="49" t="e">
        <f>#REF!</f>
        <v>#REF!</v>
      </c>
      <c r="C115" s="14" t="e">
        <f t="shared" ref="C115:C120" si="17">B115*(1+0.18+0.4*0.18)</f>
        <v>#REF!</v>
      </c>
      <c r="D115" s="14" t="e">
        <f t="shared" ref="D115:D120" si="18">B115*(1+0.03+0.4*0.03)</f>
        <v>#REF!</v>
      </c>
      <c r="E115" s="14" t="e">
        <f t="shared" ref="E115:E120" si="19">B115*(1+0.05+0.4*0.05)</f>
        <v>#REF!</v>
      </c>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hidden="1" customHeight="1" x14ac:dyDescent="0.25">
      <c r="A116" s="49">
        <v>2</v>
      </c>
      <c r="B116" s="49" t="e">
        <f>#REF!</f>
        <v>#REF!</v>
      </c>
      <c r="C116" s="14" t="e">
        <f t="shared" si="17"/>
        <v>#REF!</v>
      </c>
      <c r="D116" s="14" t="e">
        <f t="shared" si="18"/>
        <v>#REF!</v>
      </c>
      <c r="E116" s="14" t="e">
        <f t="shared" si="19"/>
        <v>#REF!</v>
      </c>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hidden="1" customHeight="1" x14ac:dyDescent="0.25">
      <c r="A117" s="49">
        <v>3</v>
      </c>
      <c r="B117" s="49" t="e">
        <f>#REF!</f>
        <v>#REF!</v>
      </c>
      <c r="C117" s="14" t="e">
        <f t="shared" si="17"/>
        <v>#REF!</v>
      </c>
      <c r="D117" s="14" t="e">
        <f t="shared" si="18"/>
        <v>#REF!</v>
      </c>
      <c r="E117" s="14" t="e">
        <f t="shared" si="19"/>
        <v>#REF!</v>
      </c>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hidden="1" customHeight="1" x14ac:dyDescent="0.25">
      <c r="A118" s="49">
        <v>4</v>
      </c>
      <c r="B118" s="49" t="e">
        <f>#REF!</f>
        <v>#REF!</v>
      </c>
      <c r="C118" s="14" t="e">
        <f t="shared" si="17"/>
        <v>#REF!</v>
      </c>
      <c r="D118" s="14" t="e">
        <f t="shared" si="18"/>
        <v>#REF!</v>
      </c>
      <c r="E118" s="14" t="e">
        <f t="shared" si="19"/>
        <v>#REF!</v>
      </c>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hidden="1" customHeight="1" x14ac:dyDescent="0.25">
      <c r="A119" s="49">
        <v>5</v>
      </c>
      <c r="B119" s="49" t="e">
        <f>#REF!</f>
        <v>#REF!</v>
      </c>
      <c r="C119" s="14" t="e">
        <f t="shared" si="17"/>
        <v>#REF!</v>
      </c>
      <c r="D119" s="14" t="e">
        <f t="shared" si="18"/>
        <v>#REF!</v>
      </c>
      <c r="E119" s="14" t="e">
        <f t="shared" si="19"/>
        <v>#REF!</v>
      </c>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hidden="1" customHeight="1" x14ac:dyDescent="0.25">
      <c r="A120" s="49" t="s">
        <v>95</v>
      </c>
      <c r="B120" s="49" t="e">
        <f>#REF!</f>
        <v>#REF!</v>
      </c>
      <c r="C120" s="14" t="e">
        <f t="shared" si="17"/>
        <v>#REF!</v>
      </c>
      <c r="D120" s="14" t="e">
        <f t="shared" si="18"/>
        <v>#REF!</v>
      </c>
      <c r="E120" s="14" t="e">
        <f t="shared" si="19"/>
        <v>#REF!</v>
      </c>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hidden="1" customHeight="1" x14ac:dyDescent="0.25">
      <c r="A121" s="14" t="s">
        <v>145</v>
      </c>
      <c r="B121" s="14"/>
      <c r="C121" s="14" t="e">
        <f t="shared" ref="C121:E121" si="20">SUM(C115:C119)+5.5*C120</f>
        <v>#REF!</v>
      </c>
      <c r="D121" s="14" t="e">
        <f t="shared" si="20"/>
        <v>#REF!</v>
      </c>
      <c r="E121" s="14" t="e">
        <f t="shared" si="20"/>
        <v>#REF!</v>
      </c>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hidden="1" customHeight="1" x14ac:dyDescent="0.25">
      <c r="A122" s="49" t="s">
        <v>146</v>
      </c>
      <c r="B122" s="14" t="e">
        <f>#REF!</f>
        <v>#REF!</v>
      </c>
      <c r="C122" s="14"/>
      <c r="D122" s="14"/>
      <c r="E122" s="14"/>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hidden="1" customHeight="1" x14ac:dyDescent="0.25">
      <c r="A123" s="73" t="s">
        <v>160</v>
      </c>
      <c r="B123" s="63"/>
      <c r="C123" s="63" t="e">
        <f t="shared" ref="C123:E123" si="21">C121-$B$39</f>
        <v>#REF!</v>
      </c>
      <c r="D123" s="63" t="e">
        <f t="shared" si="21"/>
        <v>#REF!</v>
      </c>
      <c r="E123" s="63" t="e">
        <f t="shared" si="21"/>
        <v>#REF!</v>
      </c>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hidden="1" customHeight="1" x14ac:dyDescent="0.25">
      <c r="A124" s="49" t="s">
        <v>162</v>
      </c>
      <c r="B124" s="14"/>
      <c r="C124" s="14">
        <f t="shared" ref="C124:E124" si="22">C40</f>
        <v>2710.8492881688726</v>
      </c>
      <c r="D124" s="14">
        <f t="shared" si="22"/>
        <v>2964.2857142857138</v>
      </c>
      <c r="E124" s="14">
        <f t="shared" si="22"/>
        <v>2219.3362193362154</v>
      </c>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hidden="1" customHeight="1" x14ac:dyDescent="0.25">
      <c r="A125" s="49" t="s">
        <v>163</v>
      </c>
      <c r="B125" s="14"/>
      <c r="C125" s="14" t="e">
        <f t="shared" ref="C125:E125" si="23">C123-C124</f>
        <v>#REF!</v>
      </c>
      <c r="D125" s="14" t="e">
        <f t="shared" si="23"/>
        <v>#REF!</v>
      </c>
      <c r="E125" s="14" t="e">
        <f t="shared" si="23"/>
        <v>#REF!</v>
      </c>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hidden="1" customHeight="1" x14ac:dyDescent="0.25">
      <c r="A126" s="69"/>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hidden="1" customHeight="1" x14ac:dyDescent="0.25">
      <c r="A127" s="69"/>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hidden="1" customHeight="1" x14ac:dyDescent="0.2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hidden="1" customHeight="1" x14ac:dyDescent="0.25">
      <c r="A129" s="59" t="s">
        <v>60</v>
      </c>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hidden="1" customHeight="1" x14ac:dyDescent="0.2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45" hidden="1" customHeight="1" x14ac:dyDescent="0.25">
      <c r="A131" s="49" t="s">
        <v>66</v>
      </c>
      <c r="B131" s="50" t="s">
        <v>99</v>
      </c>
      <c r="C131" s="50" t="s">
        <v>124</v>
      </c>
      <c r="D131" s="50" t="s">
        <v>125</v>
      </c>
      <c r="E131" s="50" t="s">
        <v>126</v>
      </c>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hidden="1" customHeight="1" x14ac:dyDescent="0.25">
      <c r="A132" s="49">
        <v>1</v>
      </c>
      <c r="B132" s="49" t="e">
        <f>#REF!</f>
        <v>#REF!</v>
      </c>
      <c r="C132" s="14" t="e">
        <f t="shared" ref="C132:C133" si="24">B132*1.18</f>
        <v>#REF!</v>
      </c>
      <c r="D132" s="14" t="e">
        <f t="shared" ref="D132:D133" si="25">B132*1.03</f>
        <v>#REF!</v>
      </c>
      <c r="E132" s="14" t="e">
        <f t="shared" ref="E132:E133" si="26">B132*1.05</f>
        <v>#REF!</v>
      </c>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hidden="1" customHeight="1" x14ac:dyDescent="0.25">
      <c r="A133" s="49" t="s">
        <v>95</v>
      </c>
      <c r="B133" s="49" t="e">
        <f>#REF!</f>
        <v>#REF!</v>
      </c>
      <c r="C133" s="14" t="e">
        <f t="shared" si="24"/>
        <v>#REF!</v>
      </c>
      <c r="D133" s="14" t="e">
        <f t="shared" si="25"/>
        <v>#REF!</v>
      </c>
      <c r="E133" s="14" t="e">
        <f t="shared" si="26"/>
        <v>#REF!</v>
      </c>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hidden="1" customHeight="1" x14ac:dyDescent="0.25">
      <c r="A134" s="49" t="s">
        <v>145</v>
      </c>
      <c r="B134" s="49"/>
      <c r="C134" s="14" t="e">
        <f t="shared" ref="C134:E134" si="27">C132+9.5*C133</f>
        <v>#REF!</v>
      </c>
      <c r="D134" s="14" t="e">
        <f t="shared" si="27"/>
        <v>#REF!</v>
      </c>
      <c r="E134" s="14" t="e">
        <f t="shared" si="27"/>
        <v>#REF!</v>
      </c>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hidden="1" customHeight="1" x14ac:dyDescent="0.25">
      <c r="A135" s="49" t="s">
        <v>146</v>
      </c>
      <c r="B135" s="49" t="e">
        <f>#REF!</f>
        <v>#REF!</v>
      </c>
      <c r="C135" s="14"/>
      <c r="D135" s="14"/>
      <c r="E135" s="14"/>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hidden="1" customHeight="1" x14ac:dyDescent="0.25">
      <c r="A136" s="49" t="s">
        <v>160</v>
      </c>
      <c r="B136" s="49"/>
      <c r="C136" s="14" t="e">
        <f t="shared" ref="C136:E136" si="28">C134-$B$49</f>
        <v>#REF!</v>
      </c>
      <c r="D136" s="14" t="e">
        <f t="shared" si="28"/>
        <v>#REF!</v>
      </c>
      <c r="E136" s="14" t="e">
        <f t="shared" si="28"/>
        <v>#REF!</v>
      </c>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hidden="1" customHeight="1" x14ac:dyDescent="0.25">
      <c r="A137" s="49" t="s">
        <v>162</v>
      </c>
      <c r="B137" s="49"/>
      <c r="C137" s="14">
        <f t="shared" ref="C137:E137" si="29">C50</f>
        <v>1546.391752577314</v>
      </c>
      <c r="D137" s="14">
        <f t="shared" si="29"/>
        <v>2083.3333333333358</v>
      </c>
      <c r="E137" s="14">
        <f t="shared" si="29"/>
        <v>505.05050505050167</v>
      </c>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hidden="1" customHeight="1" x14ac:dyDescent="0.25">
      <c r="A138" s="49" t="s">
        <v>163</v>
      </c>
      <c r="B138" s="49"/>
      <c r="C138" s="14" t="e">
        <f t="shared" ref="C138:E138" si="30">C136-C137</f>
        <v>#REF!</v>
      </c>
      <c r="D138" s="14" t="e">
        <f t="shared" si="30"/>
        <v>#REF!</v>
      </c>
      <c r="E138" s="14" t="e">
        <f t="shared" si="30"/>
        <v>#REF!</v>
      </c>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hidden="1" customHeight="1" x14ac:dyDescent="0.2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hidden="1" customHeight="1" x14ac:dyDescent="0.2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hidden="1" customHeight="1" x14ac:dyDescent="0.25">
      <c r="A141" s="59" t="s">
        <v>61</v>
      </c>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hidden="1" customHeight="1" x14ac:dyDescent="0.2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45" hidden="1" customHeight="1" x14ac:dyDescent="0.25">
      <c r="A143" s="49" t="s">
        <v>66</v>
      </c>
      <c r="B143" s="50" t="s">
        <v>99</v>
      </c>
      <c r="C143" s="50" t="s">
        <v>124</v>
      </c>
      <c r="D143" s="50" t="s">
        <v>125</v>
      </c>
      <c r="E143" s="50" t="s">
        <v>126</v>
      </c>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hidden="1" customHeight="1" x14ac:dyDescent="0.25">
      <c r="A144" s="49">
        <v>1</v>
      </c>
      <c r="B144" s="49" t="e">
        <f>#REF!</f>
        <v>#REF!</v>
      </c>
      <c r="C144" s="14" t="e">
        <f t="shared" ref="C144:C145" si="31">B144*1.18</f>
        <v>#REF!</v>
      </c>
      <c r="D144" s="14" t="e">
        <f t="shared" ref="D144:D145" si="32">B144*1.03</f>
        <v>#REF!</v>
      </c>
      <c r="E144" s="14" t="e">
        <f t="shared" ref="E144:E145" si="33">B144*1.05</f>
        <v>#REF!</v>
      </c>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hidden="1" customHeight="1" x14ac:dyDescent="0.25">
      <c r="A145" s="49" t="s">
        <v>95</v>
      </c>
      <c r="B145" s="49" t="e">
        <f>#REF!</f>
        <v>#REF!</v>
      </c>
      <c r="C145" s="14" t="e">
        <f t="shared" si="31"/>
        <v>#REF!</v>
      </c>
      <c r="D145" s="14" t="e">
        <f t="shared" si="32"/>
        <v>#REF!</v>
      </c>
      <c r="E145" s="14" t="e">
        <f t="shared" si="33"/>
        <v>#REF!</v>
      </c>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hidden="1" customHeight="1" x14ac:dyDescent="0.25">
      <c r="A146" s="49" t="s">
        <v>145</v>
      </c>
      <c r="B146" s="49"/>
      <c r="C146" s="14" t="e">
        <f t="shared" ref="C146:E146" si="34">C144+9.5*C145</f>
        <v>#REF!</v>
      </c>
      <c r="D146" s="14" t="e">
        <f t="shared" si="34"/>
        <v>#REF!</v>
      </c>
      <c r="E146" s="14" t="e">
        <f t="shared" si="34"/>
        <v>#REF!</v>
      </c>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hidden="1" customHeight="1" x14ac:dyDescent="0.25">
      <c r="A147" s="49" t="s">
        <v>146</v>
      </c>
      <c r="B147" s="49" t="e">
        <f>#REF!</f>
        <v>#REF!</v>
      </c>
      <c r="C147" s="14"/>
      <c r="D147" s="14"/>
      <c r="E147" s="14"/>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hidden="1" customHeight="1" x14ac:dyDescent="0.25">
      <c r="A148" s="49" t="s">
        <v>160</v>
      </c>
      <c r="B148" s="49"/>
      <c r="C148" s="14" t="e">
        <f t="shared" ref="C148:E148" si="35">C146-$B$59</f>
        <v>#REF!</v>
      </c>
      <c r="D148" s="14" t="e">
        <f t="shared" si="35"/>
        <v>#REF!</v>
      </c>
      <c r="E148" s="14" t="e">
        <f t="shared" si="35"/>
        <v>#REF!</v>
      </c>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hidden="1" customHeight="1" x14ac:dyDescent="0.25">
      <c r="A149" s="49" t="s">
        <v>162</v>
      </c>
      <c r="B149" s="49"/>
      <c r="C149" s="14">
        <f t="shared" ref="C149:E149" si="36">C60</f>
        <v>1546.391752577314</v>
      </c>
      <c r="D149" s="14">
        <f t="shared" si="36"/>
        <v>2083.3333333333358</v>
      </c>
      <c r="E149" s="14">
        <f t="shared" si="36"/>
        <v>505.05050505050167</v>
      </c>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hidden="1" customHeight="1" x14ac:dyDescent="0.25">
      <c r="A150" s="49" t="s">
        <v>163</v>
      </c>
      <c r="B150" s="14"/>
      <c r="C150" s="14" t="e">
        <f t="shared" ref="C150:E150" si="37">C148-C149</f>
        <v>#REF!</v>
      </c>
      <c r="D150" s="14" t="e">
        <f t="shared" si="37"/>
        <v>#REF!</v>
      </c>
      <c r="E150" s="14" t="e">
        <f t="shared" si="37"/>
        <v>#REF!</v>
      </c>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hidden="1" customHeight="1" x14ac:dyDescent="0.2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hidden="1" customHeight="1" x14ac:dyDescent="0.25">
      <c r="A152" s="59" t="s">
        <v>62</v>
      </c>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hidden="1" customHeight="1" x14ac:dyDescent="0.2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45" hidden="1" customHeight="1" x14ac:dyDescent="0.25">
      <c r="A154" s="49" t="s">
        <v>66</v>
      </c>
      <c r="B154" s="50" t="s">
        <v>99</v>
      </c>
      <c r="C154" s="50" t="s">
        <v>124</v>
      </c>
      <c r="D154" s="50" t="s">
        <v>125</v>
      </c>
      <c r="E154" s="50" t="s">
        <v>126</v>
      </c>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hidden="1" customHeight="1" x14ac:dyDescent="0.25">
      <c r="A155" s="49">
        <v>1</v>
      </c>
      <c r="B155" s="49" t="e">
        <f>#REF!</f>
        <v>#REF!</v>
      </c>
      <c r="C155" s="14" t="e">
        <f t="shared" ref="C155:C156" si="38">B155*1.18</f>
        <v>#REF!</v>
      </c>
      <c r="D155" s="14" t="e">
        <f t="shared" ref="D155:D156" si="39">B155*1.03</f>
        <v>#REF!</v>
      </c>
      <c r="E155" s="14" t="e">
        <f t="shared" ref="E155:E156" si="40">B155*1.05</f>
        <v>#REF!</v>
      </c>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hidden="1" customHeight="1" x14ac:dyDescent="0.25">
      <c r="A156" s="49" t="s">
        <v>95</v>
      </c>
      <c r="B156" s="49" t="e">
        <f>#REF!</f>
        <v>#REF!</v>
      </c>
      <c r="C156" s="14" t="e">
        <f t="shared" si="38"/>
        <v>#REF!</v>
      </c>
      <c r="D156" s="14" t="e">
        <f t="shared" si="39"/>
        <v>#REF!</v>
      </c>
      <c r="E156" s="14" t="e">
        <f t="shared" si="40"/>
        <v>#REF!</v>
      </c>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hidden="1" customHeight="1" x14ac:dyDescent="0.25">
      <c r="A157" s="49" t="s">
        <v>145</v>
      </c>
      <c r="B157" s="49"/>
      <c r="C157" s="14" t="e">
        <f t="shared" ref="C157:E157" si="41">C155+9.5*C156</f>
        <v>#REF!</v>
      </c>
      <c r="D157" s="14" t="e">
        <f t="shared" si="41"/>
        <v>#REF!</v>
      </c>
      <c r="E157" s="14" t="e">
        <f t="shared" si="41"/>
        <v>#REF!</v>
      </c>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hidden="1" customHeight="1" x14ac:dyDescent="0.25">
      <c r="A158" s="49" t="s">
        <v>146</v>
      </c>
      <c r="B158" s="49" t="e">
        <f>#REF!</f>
        <v>#REF!</v>
      </c>
      <c r="C158" s="14"/>
      <c r="D158" s="14"/>
      <c r="E158" s="14"/>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hidden="1" customHeight="1" x14ac:dyDescent="0.25">
      <c r="A159" s="49" t="s">
        <v>160</v>
      </c>
      <c r="B159" s="49"/>
      <c r="C159" s="14" t="e">
        <f t="shared" ref="C159:E159" si="42">C157-$B$69</f>
        <v>#REF!</v>
      </c>
      <c r="D159" s="14" t="e">
        <f t="shared" si="42"/>
        <v>#REF!</v>
      </c>
      <c r="E159" s="14" t="e">
        <f t="shared" si="42"/>
        <v>#REF!</v>
      </c>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hidden="1" customHeight="1" x14ac:dyDescent="0.25">
      <c r="A160" s="49" t="s">
        <v>162</v>
      </c>
      <c r="B160" s="14"/>
      <c r="C160" s="14">
        <f t="shared" ref="C160:E160" si="43">C70</f>
        <v>1546.391752577314</v>
      </c>
      <c r="D160" s="14">
        <f t="shared" si="43"/>
        <v>2083.3333333333358</v>
      </c>
      <c r="E160" s="14">
        <f t="shared" si="43"/>
        <v>505.05050505050167</v>
      </c>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hidden="1" customHeight="1" x14ac:dyDescent="0.25">
      <c r="A161" s="49" t="s">
        <v>163</v>
      </c>
      <c r="B161" s="14"/>
      <c r="C161" s="14" t="e">
        <f t="shared" ref="C161:E161" si="44">C159-C160</f>
        <v>#REF!</v>
      </c>
      <c r="D161" s="14" t="e">
        <f t="shared" si="44"/>
        <v>#REF!</v>
      </c>
      <c r="E161" s="14" t="e">
        <f t="shared" si="44"/>
        <v>#REF!</v>
      </c>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hidden="1" customHeight="1" x14ac:dyDescent="0.2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hidden="1" customHeight="1" x14ac:dyDescent="0.2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hidden="1" customHeight="1" x14ac:dyDescent="0.25">
      <c r="A164" s="59" t="s">
        <v>63</v>
      </c>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hidden="1" customHeight="1" x14ac:dyDescent="0.2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45" hidden="1" customHeight="1" x14ac:dyDescent="0.25">
      <c r="A166" s="49" t="s">
        <v>66</v>
      </c>
      <c r="B166" s="50" t="s">
        <v>99</v>
      </c>
      <c r="C166" s="50" t="s">
        <v>124</v>
      </c>
      <c r="D166" s="50" t="s">
        <v>125</v>
      </c>
      <c r="E166" s="50" t="s">
        <v>126</v>
      </c>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hidden="1" customHeight="1" x14ac:dyDescent="0.25">
      <c r="A167" s="49">
        <v>1</v>
      </c>
      <c r="B167" s="49" t="e">
        <f>#REF!</f>
        <v>#REF!</v>
      </c>
      <c r="C167" s="14" t="e">
        <f t="shared" ref="C167:C168" si="45">B167*1.18</f>
        <v>#REF!</v>
      </c>
      <c r="D167" s="14" t="e">
        <f t="shared" ref="D167:D168" si="46">B167*1.03</f>
        <v>#REF!</v>
      </c>
      <c r="E167" s="14" t="e">
        <f t="shared" ref="E167:E168" si="47">B167*1.05</f>
        <v>#REF!</v>
      </c>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hidden="1" customHeight="1" x14ac:dyDescent="0.25">
      <c r="A168" s="49" t="s">
        <v>95</v>
      </c>
      <c r="B168" s="49" t="e">
        <f>#REF!</f>
        <v>#REF!</v>
      </c>
      <c r="C168" s="14" t="e">
        <f t="shared" si="45"/>
        <v>#REF!</v>
      </c>
      <c r="D168" s="14" t="e">
        <f t="shared" si="46"/>
        <v>#REF!</v>
      </c>
      <c r="E168" s="14" t="e">
        <f t="shared" si="47"/>
        <v>#REF!</v>
      </c>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hidden="1" customHeight="1" x14ac:dyDescent="0.25">
      <c r="A169" s="49" t="s">
        <v>145</v>
      </c>
      <c r="B169" s="49"/>
      <c r="C169" s="14" t="e">
        <f t="shared" ref="C169:E169" si="48">C167+9.5*C168</f>
        <v>#REF!</v>
      </c>
      <c r="D169" s="14" t="e">
        <f t="shared" si="48"/>
        <v>#REF!</v>
      </c>
      <c r="E169" s="14" t="e">
        <f t="shared" si="48"/>
        <v>#REF!</v>
      </c>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hidden="1" customHeight="1" x14ac:dyDescent="0.25">
      <c r="A170" s="49" t="s">
        <v>146</v>
      </c>
      <c r="B170" s="49" t="e">
        <f>#REF!</f>
        <v>#REF!</v>
      </c>
      <c r="C170" s="14"/>
      <c r="D170" s="14"/>
      <c r="E170" s="14"/>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hidden="1" customHeight="1" x14ac:dyDescent="0.25">
      <c r="A171" s="49" t="s">
        <v>160</v>
      </c>
      <c r="B171" s="49"/>
      <c r="C171" s="14" t="e">
        <f t="shared" ref="C171:E171" si="49">C169-$B$80</f>
        <v>#REF!</v>
      </c>
      <c r="D171" s="14" t="e">
        <f t="shared" si="49"/>
        <v>#REF!</v>
      </c>
      <c r="E171" s="14" t="e">
        <f t="shared" si="49"/>
        <v>#REF!</v>
      </c>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hidden="1" customHeight="1" x14ac:dyDescent="0.25">
      <c r="A172" s="49" t="s">
        <v>162</v>
      </c>
      <c r="B172" s="14"/>
      <c r="C172" s="14">
        <f t="shared" ref="C172:E172" si="50">C81</f>
        <v>1546.391752577314</v>
      </c>
      <c r="D172" s="14">
        <f t="shared" si="50"/>
        <v>2083.3333333333358</v>
      </c>
      <c r="E172" s="14">
        <f t="shared" si="50"/>
        <v>505.05050505050167</v>
      </c>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hidden="1" customHeight="1" x14ac:dyDescent="0.25">
      <c r="A173" s="49" t="s">
        <v>163</v>
      </c>
      <c r="B173" s="14"/>
      <c r="C173" s="14" t="e">
        <f t="shared" ref="C173:E173" si="51">C171-C172</f>
        <v>#REF!</v>
      </c>
      <c r="D173" s="14" t="e">
        <f t="shared" si="51"/>
        <v>#REF!</v>
      </c>
      <c r="E173" s="14" t="e">
        <f t="shared" si="51"/>
        <v>#REF!</v>
      </c>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hidden="1" customHeight="1" x14ac:dyDescent="0.25">
      <c r="A174" s="69"/>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ustomHeight="1" x14ac:dyDescent="0.2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ustomHeight="1" x14ac:dyDescent="0.2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ustomHeight="1" x14ac:dyDescent="0.2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ustomHeight="1" x14ac:dyDescent="0.2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ustomHeight="1" x14ac:dyDescent="0.2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ustomHeight="1" x14ac:dyDescent="0.2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ustomHeight="1" x14ac:dyDescent="0.2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ustomHeight="1" x14ac:dyDescent="0.2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ustomHeight="1" x14ac:dyDescent="0.2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ustomHeight="1" x14ac:dyDescent="0.2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30.75" customHeight="1" x14ac:dyDescent="0.25">
      <c r="A185" s="70"/>
      <c r="B185" s="70"/>
      <c r="C185" s="70"/>
      <c r="D185" s="70"/>
      <c r="E185" s="70"/>
      <c r="F185" s="30"/>
      <c r="G185" s="30"/>
      <c r="H185" s="30"/>
      <c r="I185" s="30"/>
      <c r="J185" s="70"/>
      <c r="K185" s="70"/>
      <c r="L185" s="70"/>
      <c r="M185" s="70"/>
      <c r="N185" s="70"/>
      <c r="O185" s="70"/>
      <c r="P185" s="70"/>
      <c r="Q185" s="70"/>
      <c r="R185" s="70"/>
      <c r="S185" s="70"/>
      <c r="T185" s="70"/>
      <c r="U185" s="70"/>
      <c r="V185" s="70"/>
      <c r="W185" s="70"/>
      <c r="X185" s="70"/>
      <c r="Y185" s="70"/>
      <c r="Z185" s="70"/>
    </row>
    <row r="186" spans="1:26" ht="15.75" customHeight="1" x14ac:dyDescent="0.2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ustomHeight="1" x14ac:dyDescent="0.2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ustomHeight="1" x14ac:dyDescent="0.2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ustomHeight="1" x14ac:dyDescent="0.2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ustomHeight="1" x14ac:dyDescent="0.2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ustomHeight="1" x14ac:dyDescent="0.2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ustomHeight="1" x14ac:dyDescent="0.2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ustomHeight="1" x14ac:dyDescent="0.2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ustomHeight="1" x14ac:dyDescent="0.2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ustomHeight="1" x14ac:dyDescent="0.2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ustomHeight="1" x14ac:dyDescent="0.2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ustomHeight="1" x14ac:dyDescent="0.2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ustomHeight="1" x14ac:dyDescent="0.2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ustomHeight="1" x14ac:dyDescent="0.2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ustomHeight="1" x14ac:dyDescent="0.2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ustomHeight="1" x14ac:dyDescent="0.2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ustomHeight="1" x14ac:dyDescent="0.2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ustomHeight="1" x14ac:dyDescent="0.2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ustomHeight="1" x14ac:dyDescent="0.2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ustomHeight="1" x14ac:dyDescent="0.2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ustomHeight="1" x14ac:dyDescent="0.2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ustomHeight="1" x14ac:dyDescent="0.2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ustomHeight="1" x14ac:dyDescent="0.2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ustomHeight="1" x14ac:dyDescent="0.2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ustomHeight="1" x14ac:dyDescent="0.2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ustomHeight="1" x14ac:dyDescent="0.2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ustomHeight="1" x14ac:dyDescent="0.2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ustomHeight="1" x14ac:dyDescent="0.2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ustomHeight="1" x14ac:dyDescent="0.2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ustomHeight="1" x14ac:dyDescent="0.2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ustomHeight="1" x14ac:dyDescent="0.2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ustomHeight="1" x14ac:dyDescent="0.2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ustomHeight="1" x14ac:dyDescent="0.2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ustomHeight="1" x14ac:dyDescent="0.2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ustomHeight="1" x14ac:dyDescent="0.2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ustomHeight="1" x14ac:dyDescent="0.2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ustomHeight="1" x14ac:dyDescent="0.2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ustomHeight="1" x14ac:dyDescent="0.2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ustomHeight="1" x14ac:dyDescent="0.2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ustomHeight="1" x14ac:dyDescent="0.2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ustomHeight="1" x14ac:dyDescent="0.2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x14ac:dyDescent="0.2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x14ac:dyDescent="0.2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x14ac:dyDescent="0.2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x14ac:dyDescent="0.2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x14ac:dyDescent="0.2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x14ac:dyDescent="0.25">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x14ac:dyDescent="0.25">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x14ac:dyDescent="0.25">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x14ac:dyDescent="0.2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x14ac:dyDescent="0.25">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x14ac:dyDescent="0.25">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x14ac:dyDescent="0.25">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x14ac:dyDescent="0.25">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x14ac:dyDescent="0.2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x14ac:dyDescent="0.25">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x14ac:dyDescent="0.2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x14ac:dyDescent="0.2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x14ac:dyDescent="0.2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x14ac:dyDescent="0.2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x14ac:dyDescent="0.25">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x14ac:dyDescent="0.25">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x14ac:dyDescent="0.25">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x14ac:dyDescent="0.25">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x14ac:dyDescent="0.25">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x14ac:dyDescent="0.25">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x14ac:dyDescent="0.25">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x14ac:dyDescent="0.25">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x14ac:dyDescent="0.25">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x14ac:dyDescent="0.2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x14ac:dyDescent="0.25">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x14ac:dyDescent="0.25">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x14ac:dyDescent="0.25">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x14ac:dyDescent="0.25">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x14ac:dyDescent="0.25">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x14ac:dyDescent="0.25">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x14ac:dyDescent="0.25">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x14ac:dyDescent="0.25">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x14ac:dyDescent="0.25">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x14ac:dyDescent="0.2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x14ac:dyDescent="0.25">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x14ac:dyDescent="0.25">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x14ac:dyDescent="0.25">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x14ac:dyDescent="0.25">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x14ac:dyDescent="0.25">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x14ac:dyDescent="0.25">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x14ac:dyDescent="0.25">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x14ac:dyDescent="0.25">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x14ac:dyDescent="0.25">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x14ac:dyDescent="0.25">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x14ac:dyDescent="0.25">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x14ac:dyDescent="0.25">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x14ac:dyDescent="0.25">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x14ac:dyDescent="0.25">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x14ac:dyDescent="0.25">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x14ac:dyDescent="0.25">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x14ac:dyDescent="0.25">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x14ac:dyDescent="0.25">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x14ac:dyDescent="0.25">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x14ac:dyDescent="0.25">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x14ac:dyDescent="0.25">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x14ac:dyDescent="0.25">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x14ac:dyDescent="0.25">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x14ac:dyDescent="0.25">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x14ac:dyDescent="0.25">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x14ac:dyDescent="0.25">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x14ac:dyDescent="0.25">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x14ac:dyDescent="0.25">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x14ac:dyDescent="0.25">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x14ac:dyDescent="0.25">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x14ac:dyDescent="0.25">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x14ac:dyDescent="0.25">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x14ac:dyDescent="0.25">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x14ac:dyDescent="0.25">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x14ac:dyDescent="0.25">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x14ac:dyDescent="0.25">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x14ac:dyDescent="0.25">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x14ac:dyDescent="0.25">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x14ac:dyDescent="0.25">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x14ac:dyDescent="0.25">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x14ac:dyDescent="0.25">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x14ac:dyDescent="0.25">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x14ac:dyDescent="0.25">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x14ac:dyDescent="0.25">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x14ac:dyDescent="0.25">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x14ac:dyDescent="0.25">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x14ac:dyDescent="0.25">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x14ac:dyDescent="0.25">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x14ac:dyDescent="0.25">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x14ac:dyDescent="0.25">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x14ac:dyDescent="0.25">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x14ac:dyDescent="0.25">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x14ac:dyDescent="0.25">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x14ac:dyDescent="0.25">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x14ac:dyDescent="0.25">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x14ac:dyDescent="0.25">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x14ac:dyDescent="0.25">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x14ac:dyDescent="0.25">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x14ac:dyDescent="0.25">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x14ac:dyDescent="0.25">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x14ac:dyDescent="0.25">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x14ac:dyDescent="0.25">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x14ac:dyDescent="0.25">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x14ac:dyDescent="0.25">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x14ac:dyDescent="0.25">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x14ac:dyDescent="0.25">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x14ac:dyDescent="0.25">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x14ac:dyDescent="0.25">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x14ac:dyDescent="0.25">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x14ac:dyDescent="0.25">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x14ac:dyDescent="0.25">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x14ac:dyDescent="0.25">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x14ac:dyDescent="0.25">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x14ac:dyDescent="0.25">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x14ac:dyDescent="0.25">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x14ac:dyDescent="0.25">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x14ac:dyDescent="0.25">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x14ac:dyDescent="0.25">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x14ac:dyDescent="0.25">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x14ac:dyDescent="0.25">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x14ac:dyDescent="0.25">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x14ac:dyDescent="0.25">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x14ac:dyDescent="0.25">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x14ac:dyDescent="0.25">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x14ac:dyDescent="0.25">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x14ac:dyDescent="0.25">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x14ac:dyDescent="0.25">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x14ac:dyDescent="0.25">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x14ac:dyDescent="0.25">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x14ac:dyDescent="0.25">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x14ac:dyDescent="0.25">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x14ac:dyDescent="0.25">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x14ac:dyDescent="0.25">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x14ac:dyDescent="0.25">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x14ac:dyDescent="0.25">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x14ac:dyDescent="0.25">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x14ac:dyDescent="0.25">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x14ac:dyDescent="0.25">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x14ac:dyDescent="0.25">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x14ac:dyDescent="0.25">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x14ac:dyDescent="0.25">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x14ac:dyDescent="0.25">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x14ac:dyDescent="0.25">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x14ac:dyDescent="0.25">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x14ac:dyDescent="0.25">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x14ac:dyDescent="0.25">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x14ac:dyDescent="0.25">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x14ac:dyDescent="0.25">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x14ac:dyDescent="0.25"/>
    <row r="375" spans="1:26" ht="15.75" customHeight="1" x14ac:dyDescent="0.25"/>
    <row r="376" spans="1:26" ht="15.75" customHeight="1" x14ac:dyDescent="0.25"/>
    <row r="377" spans="1:26" ht="15.75" customHeight="1" x14ac:dyDescent="0.25"/>
    <row r="378" spans="1:26" ht="15.75" customHeight="1" x14ac:dyDescent="0.25"/>
    <row r="379" spans="1:26" ht="15.75" customHeight="1" x14ac:dyDescent="0.25"/>
    <row r="380" spans="1:26" ht="15.75" customHeight="1" x14ac:dyDescent="0.25"/>
    <row r="381" spans="1:26" ht="15.75" customHeight="1" x14ac:dyDescent="0.25"/>
    <row r="382" spans="1:26" ht="15.75" customHeight="1" x14ac:dyDescent="0.25"/>
    <row r="383" spans="1:26" ht="15.75" customHeight="1" x14ac:dyDescent="0.25"/>
    <row r="384" spans="1:26"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12">
    <mergeCell ref="A23:E23"/>
    <mergeCell ref="A90:E90"/>
    <mergeCell ref="A92:E92"/>
    <mergeCell ref="A94:E98"/>
    <mergeCell ref="A107:E107"/>
    <mergeCell ref="A25:E25"/>
    <mergeCell ref="A1:E1"/>
    <mergeCell ref="A3:D3"/>
    <mergeCell ref="A5:E6"/>
    <mergeCell ref="D16:E16"/>
    <mergeCell ref="A18:C18"/>
    <mergeCell ref="A19:C19"/>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80836-C5AF-43CD-A975-6E8BA263EBD5}">
  <dimension ref="A1:X1000"/>
  <sheetViews>
    <sheetView showGridLines="0" topLeftCell="A18" workbookViewId="0">
      <selection activeCell="B18" sqref="B18"/>
    </sheetView>
  </sheetViews>
  <sheetFormatPr baseColWidth="10" defaultColWidth="14.42578125" defaultRowHeight="15" customHeight="1" x14ac:dyDescent="0.25"/>
  <cols>
    <col min="1" max="1" width="21.140625" customWidth="1"/>
    <col min="2" max="2" width="12.42578125" bestFit="1" customWidth="1"/>
    <col min="3" max="3" width="14.140625" customWidth="1"/>
    <col min="4" max="4" width="10.28515625" bestFit="1" customWidth="1"/>
    <col min="5" max="5" width="11.85546875" bestFit="1" customWidth="1"/>
    <col min="6" max="24" width="8" customWidth="1"/>
  </cols>
  <sheetData>
    <row r="1" spans="1:24" x14ac:dyDescent="0.25">
      <c r="A1" s="30" t="s">
        <v>268</v>
      </c>
      <c r="B1" s="30"/>
      <c r="C1" s="30"/>
      <c r="D1" s="30"/>
      <c r="E1" s="30"/>
      <c r="F1" s="30"/>
      <c r="G1" s="30"/>
      <c r="H1" s="30"/>
      <c r="I1" s="30"/>
      <c r="J1" s="30"/>
      <c r="K1" s="30"/>
      <c r="L1" s="30"/>
      <c r="M1" s="30"/>
      <c r="N1" s="30"/>
      <c r="O1" s="30"/>
      <c r="P1" s="30"/>
      <c r="Q1" s="30"/>
      <c r="R1" s="30"/>
      <c r="S1" s="30"/>
      <c r="T1" s="30"/>
      <c r="U1" s="30"/>
      <c r="V1" s="30"/>
      <c r="W1" s="30"/>
      <c r="X1" s="30"/>
    </row>
    <row r="2" spans="1:24" x14ac:dyDescent="0.25">
      <c r="A2" s="30"/>
      <c r="B2" s="181"/>
      <c r="C2" s="181"/>
      <c r="D2" s="181"/>
      <c r="E2" s="181"/>
      <c r="F2" s="181"/>
      <c r="G2" s="181"/>
      <c r="H2" s="185"/>
      <c r="I2" s="30"/>
      <c r="J2" s="30"/>
      <c r="K2" s="30"/>
      <c r="L2" s="30"/>
      <c r="M2" s="30"/>
      <c r="N2" s="30"/>
      <c r="O2" s="30"/>
      <c r="P2" s="30"/>
      <c r="Q2" s="30"/>
      <c r="R2" s="30"/>
      <c r="S2" s="30"/>
      <c r="T2" s="30"/>
      <c r="U2" s="30"/>
      <c r="V2" s="30"/>
      <c r="W2" s="30"/>
      <c r="X2" s="30"/>
    </row>
    <row r="3" spans="1:24" x14ac:dyDescent="0.25">
      <c r="A3" s="60" t="s">
        <v>104</v>
      </c>
      <c r="B3" s="14">
        <f>C3/2</f>
        <v>12.5</v>
      </c>
      <c r="C3" s="107">
        <v>25</v>
      </c>
      <c r="D3" s="30"/>
      <c r="E3" s="30"/>
      <c r="F3" s="30"/>
      <c r="G3" s="30"/>
      <c r="H3" s="30"/>
      <c r="I3" s="30"/>
      <c r="J3" s="30"/>
      <c r="K3" s="30"/>
      <c r="L3" s="30"/>
      <c r="M3" s="30"/>
      <c r="N3" s="30"/>
      <c r="O3" s="30"/>
      <c r="P3" s="30"/>
      <c r="Q3" s="30"/>
      <c r="R3" s="30"/>
      <c r="S3" s="30"/>
      <c r="T3" s="30"/>
      <c r="U3" s="30"/>
      <c r="V3" s="30"/>
      <c r="W3" s="30"/>
      <c r="X3" s="30"/>
    </row>
    <row r="4" spans="1:24" x14ac:dyDescent="0.25">
      <c r="A4" s="61" t="s">
        <v>105</v>
      </c>
      <c r="B4" s="14">
        <v>0</v>
      </c>
      <c r="C4" s="78"/>
      <c r="D4" s="181"/>
      <c r="E4" s="181"/>
      <c r="F4" s="181"/>
      <c r="G4" s="181"/>
      <c r="H4" s="181"/>
      <c r="I4" s="181"/>
      <c r="J4" s="185"/>
      <c r="K4" s="185"/>
      <c r="L4" s="185"/>
      <c r="M4" s="185"/>
      <c r="N4" s="185"/>
      <c r="O4" s="185"/>
      <c r="P4" s="30"/>
      <c r="Q4" s="30"/>
      <c r="R4" s="30"/>
      <c r="S4" s="30"/>
      <c r="T4" s="30"/>
      <c r="U4" s="30"/>
      <c r="V4" s="30"/>
      <c r="W4" s="30"/>
      <c r="X4" s="30"/>
    </row>
    <row r="5" spans="1:24" x14ac:dyDescent="0.25">
      <c r="A5" s="62" t="s">
        <v>107</v>
      </c>
      <c r="B5" s="14">
        <f>C3/2</f>
        <v>12.5</v>
      </c>
      <c r="C5" s="79"/>
      <c r="D5" s="185"/>
      <c r="E5" s="185"/>
      <c r="F5" s="185"/>
      <c r="G5" s="185"/>
      <c r="H5" s="185"/>
      <c r="I5" s="185"/>
      <c r="J5" s="185"/>
      <c r="K5" s="185"/>
      <c r="L5" s="185"/>
      <c r="M5" s="185"/>
      <c r="N5" s="185"/>
      <c r="O5" s="185"/>
      <c r="P5" s="30"/>
      <c r="Q5" s="30"/>
      <c r="R5" s="30"/>
      <c r="S5" s="30"/>
      <c r="T5" s="30"/>
      <c r="U5" s="30"/>
      <c r="V5" s="30"/>
      <c r="W5" s="30"/>
      <c r="X5" s="30"/>
    </row>
    <row r="6" spans="1:24" x14ac:dyDescent="0.25">
      <c r="A6" s="60" t="s">
        <v>108</v>
      </c>
      <c r="B6" s="14">
        <f>C6/3</f>
        <v>8.3333333333333339</v>
      </c>
      <c r="C6" s="107">
        <v>25</v>
      </c>
      <c r="D6" s="185"/>
      <c r="E6" s="185"/>
      <c r="F6" s="185"/>
      <c r="G6" s="185"/>
      <c r="H6" s="185"/>
      <c r="I6" s="185"/>
      <c r="J6" s="185"/>
      <c r="K6" s="185"/>
      <c r="L6" s="185"/>
      <c r="M6" s="185"/>
      <c r="N6" s="185"/>
      <c r="O6" s="185"/>
      <c r="P6" s="30"/>
      <c r="Q6" s="30"/>
      <c r="R6" s="30"/>
      <c r="S6" s="30"/>
      <c r="T6" s="30"/>
      <c r="U6" s="30"/>
      <c r="V6" s="30"/>
      <c r="W6" s="30"/>
      <c r="X6" s="30"/>
    </row>
    <row r="7" spans="1:24" x14ac:dyDescent="0.25">
      <c r="A7" s="61" t="s">
        <v>109</v>
      </c>
      <c r="B7" s="14">
        <f>C6/3</f>
        <v>8.3333333333333339</v>
      </c>
      <c r="C7" s="78"/>
      <c r="D7" s="185"/>
      <c r="E7" s="185"/>
      <c r="F7" s="181"/>
      <c r="G7" s="181"/>
      <c r="H7" s="181"/>
      <c r="I7" s="181"/>
      <c r="J7" s="181"/>
      <c r="K7" s="181"/>
      <c r="L7" s="185"/>
      <c r="M7" s="185"/>
      <c r="N7" s="185"/>
      <c r="O7" s="185"/>
      <c r="P7" s="30"/>
      <c r="Q7" s="30"/>
      <c r="R7" s="30"/>
      <c r="S7" s="30"/>
      <c r="T7" s="30"/>
      <c r="U7" s="30"/>
      <c r="V7" s="30"/>
      <c r="W7" s="30"/>
      <c r="X7" s="30"/>
    </row>
    <row r="8" spans="1:24" x14ac:dyDescent="0.25">
      <c r="A8" s="62" t="s">
        <v>110</v>
      </c>
      <c r="B8" s="14">
        <f>C6/3</f>
        <v>8.3333333333333339</v>
      </c>
      <c r="C8" s="79"/>
      <c r="D8" s="185"/>
      <c r="E8" s="185"/>
      <c r="F8" s="185"/>
      <c r="G8" s="185"/>
      <c r="H8" s="185"/>
      <c r="I8" s="185"/>
      <c r="J8" s="185"/>
      <c r="K8" s="185"/>
      <c r="L8" s="185"/>
      <c r="M8" s="185"/>
      <c r="N8" s="185"/>
      <c r="O8" s="185"/>
      <c r="P8" s="30"/>
      <c r="Q8" s="30"/>
      <c r="R8" s="30"/>
      <c r="S8" s="30"/>
      <c r="T8" s="30"/>
      <c r="U8" s="30"/>
      <c r="V8" s="30"/>
      <c r="W8" s="30"/>
      <c r="X8" s="30"/>
    </row>
    <row r="9" spans="1:24" x14ac:dyDescent="0.25">
      <c r="A9" s="60" t="s">
        <v>111</v>
      </c>
      <c r="B9" s="14">
        <f>C9/3</f>
        <v>8.3333333333333339</v>
      </c>
      <c r="C9" s="107">
        <v>25</v>
      </c>
      <c r="D9" s="185"/>
      <c r="E9" s="185"/>
      <c r="F9" s="181"/>
      <c r="G9" s="181"/>
      <c r="H9" s="181"/>
      <c r="I9" s="181"/>
      <c r="J9" s="181"/>
      <c r="K9" s="181"/>
      <c r="L9" s="185"/>
      <c r="M9" s="185"/>
      <c r="N9" s="185"/>
      <c r="O9" s="185"/>
      <c r="P9" s="30"/>
      <c r="Q9" s="30"/>
      <c r="R9" s="30"/>
      <c r="S9" s="30"/>
      <c r="T9" s="30"/>
      <c r="U9" s="30"/>
      <c r="V9" s="30"/>
      <c r="W9" s="30"/>
      <c r="X9" s="30"/>
    </row>
    <row r="10" spans="1:24" x14ac:dyDescent="0.25">
      <c r="A10" s="61" t="s">
        <v>112</v>
      </c>
      <c r="B10" s="14">
        <f>C9/3</f>
        <v>8.3333333333333339</v>
      </c>
      <c r="C10" s="78"/>
      <c r="D10" s="185"/>
      <c r="E10" s="185"/>
      <c r="F10" s="181"/>
      <c r="G10" s="181"/>
      <c r="H10" s="181"/>
      <c r="I10" s="181"/>
      <c r="J10" s="181"/>
      <c r="K10" s="181"/>
      <c r="L10" s="185"/>
      <c r="M10" s="185"/>
      <c r="N10" s="185"/>
      <c r="O10" s="185"/>
      <c r="P10" s="30"/>
      <c r="Q10" s="30"/>
      <c r="R10" s="30"/>
      <c r="S10" s="30"/>
      <c r="T10" s="30"/>
      <c r="U10" s="30"/>
      <c r="V10" s="30"/>
      <c r="W10" s="30"/>
      <c r="X10" s="30"/>
    </row>
    <row r="11" spans="1:24" x14ac:dyDescent="0.25">
      <c r="A11" s="62" t="s">
        <v>113</v>
      </c>
      <c r="B11" s="14">
        <f>C9/3</f>
        <v>8.3333333333333339</v>
      </c>
      <c r="C11" s="79"/>
      <c r="D11" s="185"/>
      <c r="E11" s="185"/>
      <c r="F11" s="181"/>
      <c r="G11" s="181"/>
      <c r="H11" s="181"/>
      <c r="I11" s="181"/>
      <c r="J11" s="181"/>
      <c r="K11" s="181"/>
      <c r="L11" s="185"/>
      <c r="M11" s="185"/>
      <c r="N11" s="185"/>
      <c r="O11" s="185"/>
      <c r="P11" s="30"/>
      <c r="Q11" s="30"/>
      <c r="R11" s="30"/>
      <c r="S11" s="30"/>
      <c r="T11" s="30"/>
      <c r="U11" s="30"/>
      <c r="V11" s="30"/>
      <c r="W11" s="30"/>
      <c r="X11" s="30"/>
    </row>
    <row r="12" spans="1:24" x14ac:dyDescent="0.25">
      <c r="A12" s="60" t="s">
        <v>114</v>
      </c>
      <c r="B12" s="14">
        <f>C12/3</f>
        <v>8.3333333333333339</v>
      </c>
      <c r="C12" s="107">
        <v>25</v>
      </c>
      <c r="D12" s="185"/>
      <c r="E12" s="185"/>
      <c r="F12" s="185"/>
      <c r="G12" s="185"/>
      <c r="H12" s="185"/>
      <c r="I12" s="185"/>
      <c r="J12" s="185"/>
      <c r="K12" s="185"/>
      <c r="L12" s="185"/>
      <c r="M12" s="185"/>
      <c r="N12" s="185"/>
      <c r="O12" s="185"/>
      <c r="P12" s="30"/>
      <c r="Q12" s="30"/>
      <c r="R12" s="30"/>
      <c r="S12" s="30"/>
      <c r="T12" s="30"/>
      <c r="U12" s="30"/>
      <c r="V12" s="30"/>
      <c r="W12" s="30"/>
      <c r="X12" s="30"/>
    </row>
    <row r="13" spans="1:24" x14ac:dyDescent="0.25">
      <c r="A13" s="61" t="s">
        <v>115</v>
      </c>
      <c r="B13" s="14">
        <f>C12/3</f>
        <v>8.3333333333333339</v>
      </c>
      <c r="C13" s="78"/>
      <c r="D13" s="185"/>
      <c r="E13" s="185"/>
      <c r="F13" s="185"/>
      <c r="G13" s="185"/>
      <c r="H13" s="185"/>
      <c r="I13" s="185"/>
      <c r="J13" s="185"/>
      <c r="K13" s="185"/>
      <c r="L13" s="185"/>
      <c r="M13" s="185"/>
      <c r="N13" s="185"/>
      <c r="O13" s="185"/>
      <c r="P13" s="30"/>
      <c r="Q13" s="30"/>
      <c r="R13" s="30"/>
      <c r="S13" s="30"/>
      <c r="T13" s="30"/>
      <c r="U13" s="30"/>
      <c r="V13" s="30"/>
      <c r="W13" s="30"/>
      <c r="X13" s="30"/>
    </row>
    <row r="14" spans="1:24" x14ac:dyDescent="0.25">
      <c r="A14" s="62" t="s">
        <v>117</v>
      </c>
      <c r="B14" s="14">
        <f>C12/3</f>
        <v>8.3333333333333339</v>
      </c>
      <c r="C14" s="79"/>
      <c r="D14" s="30"/>
      <c r="E14" s="30"/>
      <c r="F14" s="30"/>
      <c r="G14" s="30"/>
      <c r="H14" s="30"/>
      <c r="I14" s="30"/>
      <c r="J14" s="30"/>
      <c r="K14" s="30"/>
      <c r="L14" s="30"/>
      <c r="M14" s="30"/>
      <c r="N14" s="30"/>
      <c r="O14" s="30"/>
      <c r="P14" s="30"/>
      <c r="Q14" s="30"/>
      <c r="R14" s="30"/>
      <c r="S14" s="30"/>
      <c r="T14" s="30"/>
      <c r="U14" s="30"/>
      <c r="V14" s="30"/>
      <c r="W14" s="30"/>
      <c r="X14" s="30"/>
    </row>
    <row r="15" spans="1:24" x14ac:dyDescent="0.25">
      <c r="A15" s="30"/>
      <c r="B15" s="30"/>
      <c r="C15" s="30"/>
      <c r="D15" s="30"/>
      <c r="E15" s="30"/>
      <c r="F15" s="30"/>
      <c r="G15" s="30"/>
      <c r="H15" s="30"/>
      <c r="I15" s="30"/>
      <c r="J15" s="30"/>
      <c r="K15" s="30"/>
      <c r="L15" s="30"/>
      <c r="M15" s="30"/>
      <c r="N15" s="30"/>
      <c r="O15" s="30"/>
      <c r="P15" s="30"/>
      <c r="Q15" s="30"/>
      <c r="R15" s="30"/>
      <c r="S15" s="30"/>
      <c r="T15" s="30"/>
      <c r="U15" s="30"/>
      <c r="V15" s="30"/>
      <c r="W15" s="30"/>
      <c r="X15" s="30"/>
    </row>
    <row r="16" spans="1:24" x14ac:dyDescent="0.25">
      <c r="A16" s="30"/>
      <c r="B16" s="181"/>
      <c r="C16" s="181"/>
      <c r="D16" s="181"/>
      <c r="E16" s="181"/>
      <c r="F16" s="181"/>
      <c r="G16" s="181"/>
      <c r="H16" s="181"/>
      <c r="I16" s="181"/>
      <c r="J16" s="181"/>
      <c r="K16" s="185"/>
      <c r="L16" s="185"/>
      <c r="M16" s="30"/>
      <c r="N16" s="30"/>
      <c r="O16" s="30"/>
      <c r="P16" s="30"/>
      <c r="Q16" s="30"/>
      <c r="R16" s="30"/>
      <c r="S16" s="30"/>
      <c r="T16" s="30"/>
      <c r="U16" s="30"/>
      <c r="V16" s="30"/>
      <c r="W16" s="30"/>
      <c r="X16" s="30"/>
    </row>
    <row r="17" spans="1:24" x14ac:dyDescent="0.25">
      <c r="A17" s="63" t="s">
        <v>59</v>
      </c>
      <c r="B17" s="64" t="s">
        <v>257</v>
      </c>
      <c r="C17" s="64" t="s">
        <v>258</v>
      </c>
      <c r="D17" s="64" t="s">
        <v>259</v>
      </c>
      <c r="E17" s="64" t="s">
        <v>260</v>
      </c>
      <c r="F17" s="30"/>
      <c r="G17" s="181"/>
      <c r="H17" s="181"/>
      <c r="I17" s="181"/>
      <c r="J17" s="181"/>
      <c r="K17" s="181"/>
      <c r="L17" s="185"/>
      <c r="M17" s="185"/>
      <c r="N17" s="185"/>
      <c r="O17" s="185"/>
      <c r="P17" s="185"/>
      <c r="Q17" s="185"/>
      <c r="R17" s="185"/>
      <c r="S17" s="30"/>
      <c r="T17" s="30"/>
      <c r="U17" s="30"/>
      <c r="V17" s="30"/>
      <c r="W17" s="30"/>
      <c r="X17" s="30"/>
    </row>
    <row r="18" spans="1:24" x14ac:dyDescent="0.25">
      <c r="A18" s="14" t="s">
        <v>121</v>
      </c>
      <c r="B18" s="14">
        <f>'Ejercicio 9'!C38</f>
        <v>24329.896907216491</v>
      </c>
      <c r="C18" s="14">
        <f>'Ejercicio 9'!D38</f>
        <v>24583.333333333332</v>
      </c>
      <c r="D18" s="14">
        <f>'Ejercicio 9'!E38</f>
        <v>23838.383838383834</v>
      </c>
      <c r="E18" s="14">
        <f>'Ejercicio 9'!F38</f>
        <v>24081.63265306122</v>
      </c>
      <c r="F18" s="30"/>
      <c r="G18" s="185"/>
      <c r="H18" s="185"/>
      <c r="I18" s="185"/>
      <c r="J18" s="185"/>
      <c r="K18" s="185"/>
      <c r="L18" s="185"/>
      <c r="M18" s="185"/>
      <c r="N18" s="185"/>
      <c r="O18" s="185"/>
      <c r="P18" s="185"/>
      <c r="Q18" s="185"/>
      <c r="R18" s="185"/>
      <c r="S18" s="30"/>
      <c r="T18" s="30"/>
      <c r="U18" s="30"/>
      <c r="V18" s="30"/>
      <c r="W18" s="30"/>
      <c r="X18" s="30"/>
    </row>
    <row r="19" spans="1:24" x14ac:dyDescent="0.25">
      <c r="A19" s="14" t="s">
        <v>123</v>
      </c>
      <c r="B19" s="14">
        <f>B$18*($B$4/100)</f>
        <v>0</v>
      </c>
      <c r="C19" s="14">
        <f>C$18*($B$4/100)</f>
        <v>0</v>
      </c>
      <c r="D19" s="14">
        <f>D$18*($C$4/100)</f>
        <v>0</v>
      </c>
      <c r="E19" s="14">
        <f>E$18*($B$4/100)</f>
        <v>0</v>
      </c>
      <c r="F19" s="30"/>
      <c r="G19" s="181"/>
      <c r="H19" s="181"/>
      <c r="I19" s="181"/>
      <c r="J19" s="181"/>
      <c r="K19" s="181"/>
      <c r="L19" s="185"/>
      <c r="M19" s="185"/>
      <c r="N19" s="185"/>
      <c r="O19" s="185"/>
      <c r="P19" s="185"/>
      <c r="Q19" s="185"/>
      <c r="R19" s="185"/>
      <c r="S19" s="30"/>
      <c r="T19" s="30"/>
      <c r="U19" s="30"/>
      <c r="V19" s="30"/>
      <c r="W19" s="30"/>
      <c r="X19" s="30"/>
    </row>
    <row r="20" spans="1:24" x14ac:dyDescent="0.25">
      <c r="A20" s="14" t="s">
        <v>127</v>
      </c>
      <c r="B20" s="14">
        <f>B$18*($B$5/100)</f>
        <v>3041.2371134020614</v>
      </c>
      <c r="C20" s="14">
        <f>C$18*($B$5/100)</f>
        <v>3072.9166666666665</v>
      </c>
      <c r="D20" s="14">
        <f>D$18*($C$5/100)</f>
        <v>0</v>
      </c>
      <c r="E20" s="14">
        <f>E$18*($B$5/100)</f>
        <v>3010.2040816326526</v>
      </c>
      <c r="F20" s="30"/>
      <c r="G20" s="181"/>
      <c r="H20" s="181"/>
      <c r="I20" s="181"/>
      <c r="J20" s="181"/>
      <c r="K20" s="181"/>
      <c r="L20" s="185"/>
      <c r="M20" s="185"/>
      <c r="N20" s="185"/>
      <c r="O20" s="185"/>
      <c r="P20" s="185"/>
      <c r="Q20" s="185"/>
      <c r="R20" s="185"/>
      <c r="S20" s="30"/>
      <c r="T20" s="30"/>
      <c r="U20" s="30"/>
      <c r="V20" s="30"/>
      <c r="W20" s="30"/>
      <c r="X20" s="30"/>
    </row>
    <row r="21" spans="1:24" ht="15.75" customHeight="1" x14ac:dyDescent="0.25">
      <c r="A21" s="14" t="s">
        <v>128</v>
      </c>
      <c r="B21" s="14">
        <f>B$18*($B$6/100)</f>
        <v>2027.4914089347078</v>
      </c>
      <c r="C21" s="14">
        <f>C$18*($B$6/100)</f>
        <v>2048.6111111111113</v>
      </c>
      <c r="D21" s="14">
        <f>D$18*($C$6/100)</f>
        <v>5959.5959595959584</v>
      </c>
      <c r="E21" s="14">
        <f>E$18*($B$6/100)</f>
        <v>2006.8027210884352</v>
      </c>
      <c r="F21" s="30"/>
      <c r="G21" s="30"/>
      <c r="H21" s="30"/>
      <c r="I21" s="30"/>
      <c r="J21" s="30"/>
      <c r="K21" s="30"/>
      <c r="L21" s="30"/>
      <c r="M21" s="30"/>
      <c r="N21" s="30"/>
      <c r="O21" s="30"/>
      <c r="P21" s="30"/>
      <c r="Q21" s="30"/>
      <c r="R21" s="30"/>
      <c r="S21" s="30"/>
      <c r="T21" s="30"/>
      <c r="U21" s="30"/>
      <c r="V21" s="30"/>
      <c r="W21" s="30"/>
      <c r="X21" s="30"/>
    </row>
    <row r="22" spans="1:24" ht="15.75" customHeight="1" x14ac:dyDescent="0.25">
      <c r="A22" s="14" t="s">
        <v>129</v>
      </c>
      <c r="B22" s="14">
        <f>B$18*($B$7/100)</f>
        <v>2027.4914089347078</v>
      </c>
      <c r="C22" s="14">
        <f>C$18*($B$7/100)</f>
        <v>2048.6111111111113</v>
      </c>
      <c r="D22" s="14">
        <f>D$18*($C$7/100)</f>
        <v>0</v>
      </c>
      <c r="E22" s="14">
        <f>E$18*($B$7/100)</f>
        <v>2006.8027210884352</v>
      </c>
      <c r="F22" s="30"/>
      <c r="G22" s="30"/>
      <c r="H22" s="30"/>
      <c r="I22" s="30"/>
      <c r="J22" s="30"/>
      <c r="K22" s="30"/>
      <c r="L22" s="30"/>
      <c r="M22" s="30"/>
      <c r="N22" s="30"/>
      <c r="O22" s="30"/>
      <c r="P22" s="30"/>
      <c r="Q22" s="30"/>
      <c r="R22" s="30"/>
      <c r="S22" s="30"/>
      <c r="T22" s="30"/>
      <c r="U22" s="30"/>
      <c r="V22" s="30"/>
      <c r="W22" s="30"/>
      <c r="X22" s="30"/>
    </row>
    <row r="23" spans="1:24" ht="15.75" customHeight="1" x14ac:dyDescent="0.25">
      <c r="A23" s="14" t="s">
        <v>130</v>
      </c>
      <c r="B23" s="14">
        <f>B$18*($B$8/100)</f>
        <v>2027.4914089347078</v>
      </c>
      <c r="C23" s="14">
        <f>C$18*($B$8/100)</f>
        <v>2048.6111111111113</v>
      </c>
      <c r="D23" s="14">
        <f>D$18*($C$8/100)</f>
        <v>0</v>
      </c>
      <c r="E23" s="14">
        <f>E$18*($B$8/100)</f>
        <v>2006.8027210884352</v>
      </c>
      <c r="F23" s="30"/>
      <c r="G23" s="30"/>
      <c r="H23" s="30"/>
      <c r="I23" s="30"/>
      <c r="J23" s="30"/>
      <c r="K23" s="30"/>
      <c r="L23" s="30"/>
      <c r="M23" s="30"/>
      <c r="N23" s="30"/>
      <c r="O23" s="30"/>
      <c r="P23" s="30"/>
      <c r="Q23" s="30"/>
      <c r="R23" s="30"/>
      <c r="S23" s="30"/>
      <c r="T23" s="30"/>
      <c r="U23" s="30"/>
      <c r="V23" s="30"/>
      <c r="W23" s="30"/>
      <c r="X23" s="30"/>
    </row>
    <row r="24" spans="1:24" ht="15.75" customHeight="1" x14ac:dyDescent="0.25">
      <c r="A24" s="14" t="s">
        <v>131</v>
      </c>
      <c r="B24" s="14">
        <f>B$18*($B$9/100)</f>
        <v>2027.4914089347078</v>
      </c>
      <c r="C24" s="14">
        <f>C$18*($B$9/100)</f>
        <v>2048.6111111111113</v>
      </c>
      <c r="D24" s="14">
        <f>D$18*($C$9/100)</f>
        <v>5959.5959595959584</v>
      </c>
      <c r="E24" s="14">
        <f>E$18*($B$9/100)</f>
        <v>2006.8027210884352</v>
      </c>
      <c r="F24" s="30"/>
      <c r="G24" s="30"/>
      <c r="H24" s="30"/>
      <c r="I24" s="30"/>
      <c r="J24" s="30"/>
      <c r="K24" s="30"/>
      <c r="L24" s="30"/>
      <c r="M24" s="30"/>
      <c r="N24" s="30"/>
      <c r="O24" s="30"/>
      <c r="P24" s="30"/>
      <c r="Q24" s="30"/>
      <c r="R24" s="30"/>
      <c r="S24" s="30"/>
      <c r="T24" s="30"/>
      <c r="U24" s="30"/>
      <c r="V24" s="30"/>
      <c r="W24" s="30"/>
      <c r="X24" s="30"/>
    </row>
    <row r="25" spans="1:24" ht="15.75" customHeight="1" x14ac:dyDescent="0.25">
      <c r="A25" s="14" t="s">
        <v>132</v>
      </c>
      <c r="B25" s="14">
        <f>B$18*($B$10/100)</f>
        <v>2027.4914089347078</v>
      </c>
      <c r="C25" s="14">
        <f>C$18*($B$10/100)</f>
        <v>2048.6111111111113</v>
      </c>
      <c r="D25" s="14">
        <f>D$18*($C$10/100)</f>
        <v>0</v>
      </c>
      <c r="E25" s="14">
        <f>E$18*($B$10/100)</f>
        <v>2006.8027210884352</v>
      </c>
      <c r="F25" s="30"/>
      <c r="G25" s="30"/>
      <c r="H25" s="30"/>
      <c r="I25" s="30"/>
      <c r="J25" s="30"/>
      <c r="K25" s="30"/>
      <c r="L25" s="30"/>
      <c r="M25" s="30"/>
      <c r="N25" s="30"/>
      <c r="O25" s="30"/>
      <c r="P25" s="30"/>
      <c r="Q25" s="30"/>
      <c r="R25" s="30"/>
      <c r="S25" s="30"/>
      <c r="T25" s="30"/>
      <c r="U25" s="30"/>
      <c r="V25" s="30"/>
      <c r="W25" s="30"/>
      <c r="X25" s="30"/>
    </row>
    <row r="26" spans="1:24" ht="15.75" customHeight="1" x14ac:dyDescent="0.25">
      <c r="A26" s="14" t="s">
        <v>133</v>
      </c>
      <c r="B26" s="14">
        <f>B$18*($B$11/100)</f>
        <v>2027.4914089347078</v>
      </c>
      <c r="C26" s="14">
        <f>C$18*($B$11/100)</f>
        <v>2048.6111111111113</v>
      </c>
      <c r="D26" s="14">
        <f>D$18*($C$11/100)</f>
        <v>0</v>
      </c>
      <c r="E26" s="14">
        <f>E$18*($B$11/100)</f>
        <v>2006.8027210884352</v>
      </c>
      <c r="F26" s="30"/>
      <c r="G26" s="30"/>
      <c r="H26" s="30"/>
      <c r="I26" s="30"/>
      <c r="J26" s="30"/>
      <c r="K26" s="30"/>
      <c r="L26" s="30"/>
      <c r="M26" s="30"/>
      <c r="N26" s="30"/>
      <c r="O26" s="30"/>
      <c r="P26" s="30"/>
      <c r="Q26" s="30"/>
      <c r="R26" s="30"/>
      <c r="S26" s="30"/>
      <c r="T26" s="30"/>
      <c r="U26" s="30"/>
      <c r="V26" s="30"/>
      <c r="W26" s="30"/>
      <c r="X26" s="30"/>
    </row>
    <row r="27" spans="1:24" ht="15.75" customHeight="1" x14ac:dyDescent="0.25">
      <c r="A27" s="14" t="s">
        <v>141</v>
      </c>
      <c r="B27" s="14">
        <f>B$18*($B$12/100)</f>
        <v>2027.4914089347078</v>
      </c>
      <c r="C27" s="14">
        <f>C$18*($B$12/100)</f>
        <v>2048.6111111111113</v>
      </c>
      <c r="D27" s="14">
        <f>D$18*($C$12/100)</f>
        <v>5959.5959595959584</v>
      </c>
      <c r="E27" s="14">
        <f>E$18*($B$12/100)</f>
        <v>2006.8027210884352</v>
      </c>
      <c r="F27" s="30"/>
      <c r="G27" s="30"/>
      <c r="H27" s="30"/>
      <c r="I27" s="30"/>
      <c r="J27" s="30"/>
      <c r="K27" s="30"/>
      <c r="L27" s="30"/>
      <c r="M27" s="30"/>
      <c r="N27" s="30"/>
      <c r="O27" s="30"/>
      <c r="P27" s="30"/>
      <c r="Q27" s="30"/>
      <c r="R27" s="30"/>
      <c r="S27" s="30"/>
      <c r="T27" s="30"/>
      <c r="U27" s="30"/>
      <c r="V27" s="30"/>
      <c r="W27" s="30"/>
      <c r="X27" s="30"/>
    </row>
    <row r="28" spans="1:24" ht="15.75" customHeight="1" x14ac:dyDescent="0.25">
      <c r="A28" s="14" t="s">
        <v>142</v>
      </c>
      <c r="B28" s="14">
        <f>B$18*($B$13/100)</f>
        <v>2027.4914089347078</v>
      </c>
      <c r="C28" s="14">
        <f>C$18*($B$13/100)</f>
        <v>2048.6111111111113</v>
      </c>
      <c r="D28" s="14">
        <f>D$18*($C$13/100)</f>
        <v>0</v>
      </c>
      <c r="E28" s="14">
        <f>E$18*($B$13/100)</f>
        <v>2006.8027210884352</v>
      </c>
      <c r="F28" s="30"/>
      <c r="G28" s="30"/>
      <c r="H28" s="30"/>
      <c r="I28" s="30"/>
      <c r="J28" s="30"/>
      <c r="K28" s="30"/>
      <c r="L28" s="30"/>
      <c r="M28" s="30"/>
      <c r="N28" s="30"/>
      <c r="O28" s="30"/>
      <c r="P28" s="30"/>
      <c r="Q28" s="30"/>
      <c r="R28" s="30"/>
      <c r="S28" s="30"/>
      <c r="T28" s="30"/>
      <c r="U28" s="30"/>
      <c r="V28" s="30"/>
      <c r="W28" s="30"/>
      <c r="X28" s="30"/>
    </row>
    <row r="29" spans="1:24" ht="15.75" customHeight="1" x14ac:dyDescent="0.25">
      <c r="A29" s="14" t="s">
        <v>143</v>
      </c>
      <c r="B29" s="14">
        <f>B$18*($B$14/100)</f>
        <v>2027.4914089347078</v>
      </c>
      <c r="C29" s="14">
        <f>C$18*($B$14/100)</f>
        <v>2048.6111111111113</v>
      </c>
      <c r="D29" s="14">
        <f>D$18*($C$14/100)</f>
        <v>0</v>
      </c>
      <c r="E29" s="14">
        <f>E$18*($B$14/100)</f>
        <v>2006.8027210884352</v>
      </c>
      <c r="F29" s="30"/>
      <c r="G29" s="30"/>
      <c r="H29" s="30"/>
      <c r="I29" s="30"/>
      <c r="J29" s="30"/>
      <c r="K29" s="30"/>
      <c r="L29" s="30"/>
      <c r="M29" s="30"/>
      <c r="N29" s="30"/>
      <c r="O29" s="30"/>
      <c r="P29" s="30"/>
      <c r="Q29" s="30"/>
      <c r="R29" s="30"/>
      <c r="S29" s="30"/>
      <c r="T29" s="30"/>
      <c r="U29" s="30"/>
      <c r="V29" s="30"/>
      <c r="W29" s="30"/>
      <c r="X29" s="30"/>
    </row>
    <row r="30" spans="1:24" ht="15.75" customHeight="1" x14ac:dyDescent="0.25">
      <c r="A30" s="14" t="s">
        <v>144</v>
      </c>
      <c r="B30" s="14">
        <f>B$18*($B$3/100)</f>
        <v>3041.2371134020614</v>
      </c>
      <c r="C30" s="14">
        <f>C$18*($B$3/100)</f>
        <v>3072.9166666666665</v>
      </c>
      <c r="D30" s="14">
        <f>D$18*($C$3/100)</f>
        <v>5959.5959595959584</v>
      </c>
      <c r="E30" s="14">
        <f>E$18*($B$3/100)</f>
        <v>3010.2040816326526</v>
      </c>
      <c r="F30" s="30"/>
      <c r="G30" s="30"/>
      <c r="H30" s="30"/>
      <c r="I30" s="30"/>
      <c r="J30" s="30"/>
      <c r="K30" s="30"/>
      <c r="L30" s="30"/>
      <c r="M30" s="30"/>
      <c r="N30" s="30"/>
      <c r="O30" s="30"/>
      <c r="P30" s="30"/>
      <c r="Q30" s="30"/>
      <c r="R30" s="30"/>
      <c r="S30" s="30"/>
      <c r="T30" s="30"/>
      <c r="U30" s="30"/>
      <c r="V30" s="30"/>
      <c r="W30" s="30"/>
      <c r="X30" s="30"/>
    </row>
    <row r="31" spans="1:24" ht="15.75" customHeight="1" x14ac:dyDescent="0.25">
      <c r="A31" s="14" t="s">
        <v>89</v>
      </c>
      <c r="B31" s="14">
        <f t="shared" ref="B31:E31" si="0">SUM(B19:B30)/11</f>
        <v>2211.8088097469536</v>
      </c>
      <c r="C31" s="14">
        <f t="shared" si="0"/>
        <v>2234.8484848484845</v>
      </c>
      <c r="D31" s="14">
        <f t="shared" ref="D31:E31" si="1">SUM(D19:D30)/11</f>
        <v>2167.1258034894395</v>
      </c>
      <c r="E31" s="14">
        <f t="shared" si="1"/>
        <v>2189.2393320964748</v>
      </c>
      <c r="F31" s="30"/>
      <c r="G31" s="30"/>
      <c r="H31" s="30"/>
      <c r="I31" s="30"/>
      <c r="J31" s="30"/>
      <c r="K31" s="30"/>
      <c r="L31" s="30"/>
      <c r="M31" s="30"/>
      <c r="N31" s="30"/>
      <c r="O31" s="30"/>
      <c r="P31" s="30"/>
      <c r="Q31" s="30"/>
      <c r="R31" s="30"/>
      <c r="S31" s="30"/>
      <c r="T31" s="30"/>
      <c r="U31" s="30"/>
      <c r="V31" s="30"/>
      <c r="W31" s="30"/>
      <c r="X31" s="30"/>
    </row>
    <row r="32" spans="1:24" ht="15.75" customHeight="1" x14ac:dyDescent="0.25">
      <c r="A32" s="30"/>
      <c r="B32" s="30"/>
      <c r="C32" s="30"/>
      <c r="D32" s="30"/>
      <c r="E32" s="30"/>
      <c r="F32" s="30"/>
      <c r="G32" s="30"/>
      <c r="H32" s="30"/>
      <c r="I32" s="30"/>
      <c r="J32" s="30"/>
      <c r="K32" s="30"/>
      <c r="L32" s="30"/>
      <c r="M32" s="30"/>
      <c r="N32" s="30"/>
      <c r="O32" s="30"/>
      <c r="P32" s="30"/>
      <c r="Q32" s="30"/>
      <c r="R32" s="30"/>
      <c r="S32" s="30"/>
      <c r="T32" s="30"/>
      <c r="U32" s="30"/>
      <c r="V32" s="30"/>
      <c r="W32" s="30"/>
      <c r="X32" s="30"/>
    </row>
    <row r="33" spans="1:24" ht="15.75" customHeight="1" x14ac:dyDescent="0.25">
      <c r="A33" s="63" t="s">
        <v>60</v>
      </c>
      <c r="B33" s="64" t="s">
        <v>257</v>
      </c>
      <c r="C33" s="64" t="s">
        <v>258</v>
      </c>
      <c r="D33" s="64" t="s">
        <v>259</v>
      </c>
      <c r="E33" s="64" t="s">
        <v>260</v>
      </c>
      <c r="F33" s="30"/>
      <c r="G33" s="30"/>
      <c r="H33" s="30"/>
      <c r="I33" s="30"/>
      <c r="J33" s="30"/>
      <c r="K33" s="30"/>
      <c r="L33" s="30"/>
      <c r="M33" s="30"/>
      <c r="N33" s="30"/>
      <c r="O33" s="30"/>
      <c r="P33" s="30"/>
      <c r="Q33" s="30"/>
      <c r="R33" s="30"/>
      <c r="S33" s="30"/>
      <c r="T33" s="30"/>
      <c r="U33" s="30"/>
      <c r="V33" s="30"/>
      <c r="W33" s="30"/>
      <c r="X33" s="30"/>
    </row>
    <row r="34" spans="1:24" ht="15.75" customHeight="1" x14ac:dyDescent="0.25">
      <c r="A34" s="14" t="s">
        <v>121</v>
      </c>
      <c r="B34" s="14">
        <f>'Ejercicio 9'!C48</f>
        <v>51546.391752577314</v>
      </c>
      <c r="C34" s="14">
        <f>'Ejercicio 9'!D48</f>
        <v>52083.333333333336</v>
      </c>
      <c r="D34" s="14">
        <f>'Ejercicio 9'!E48</f>
        <v>50505.050505050502</v>
      </c>
      <c r="E34" s="14">
        <f>'Ejercicio 9'!F48</f>
        <v>51020.408163265303</v>
      </c>
      <c r="F34" s="30"/>
      <c r="G34" s="30"/>
      <c r="H34" s="30"/>
      <c r="I34" s="30"/>
      <c r="J34" s="30"/>
      <c r="K34" s="30"/>
      <c r="L34" s="30"/>
      <c r="M34" s="30"/>
      <c r="N34" s="30"/>
      <c r="O34" s="30"/>
      <c r="P34" s="30"/>
      <c r="Q34" s="30"/>
      <c r="R34" s="30"/>
      <c r="S34" s="30"/>
      <c r="T34" s="30"/>
      <c r="U34" s="30"/>
      <c r="V34" s="30"/>
      <c r="W34" s="30"/>
      <c r="X34" s="30"/>
    </row>
    <row r="35" spans="1:24" ht="15.75" customHeight="1" x14ac:dyDescent="0.25">
      <c r="A35" s="14" t="s">
        <v>123</v>
      </c>
      <c r="B35" s="14">
        <f>B$18*($B$4/100)</f>
        <v>0</v>
      </c>
      <c r="C35" s="14">
        <f>C$18*($B$4/100)</f>
        <v>0</v>
      </c>
      <c r="D35" s="14">
        <f>D$18*($C$4/100)</f>
        <v>0</v>
      </c>
      <c r="E35" s="14">
        <f>E$18*($B$4/100)</f>
        <v>0</v>
      </c>
      <c r="F35" s="30"/>
      <c r="G35" s="30"/>
      <c r="H35" s="30"/>
      <c r="I35" s="30"/>
      <c r="J35" s="30"/>
      <c r="K35" s="30"/>
      <c r="L35" s="30"/>
      <c r="M35" s="30"/>
      <c r="N35" s="30"/>
      <c r="O35" s="30"/>
      <c r="P35" s="30"/>
      <c r="Q35" s="30"/>
      <c r="R35" s="30"/>
      <c r="S35" s="30"/>
      <c r="T35" s="30"/>
      <c r="U35" s="30"/>
      <c r="V35" s="30"/>
      <c r="W35" s="30"/>
      <c r="X35" s="30"/>
    </row>
    <row r="36" spans="1:24" ht="15.75" customHeight="1" x14ac:dyDescent="0.25">
      <c r="A36" s="14" t="s">
        <v>127</v>
      </c>
      <c r="B36" s="14">
        <f>B$18*($B$5/100)</f>
        <v>3041.2371134020614</v>
      </c>
      <c r="C36" s="14">
        <f>C$18*($B$5/100)</f>
        <v>3072.9166666666665</v>
      </c>
      <c r="D36" s="14">
        <f>D$18*($C$5/100)</f>
        <v>0</v>
      </c>
      <c r="E36" s="14">
        <f>E$18*($B$5/100)</f>
        <v>3010.2040816326526</v>
      </c>
      <c r="F36" s="30"/>
      <c r="G36" s="30"/>
      <c r="H36" s="30"/>
      <c r="I36" s="30"/>
      <c r="J36" s="30"/>
      <c r="K36" s="30"/>
      <c r="L36" s="30"/>
      <c r="M36" s="30"/>
      <c r="N36" s="30"/>
      <c r="O36" s="30"/>
      <c r="P36" s="30"/>
      <c r="Q36" s="30"/>
      <c r="R36" s="30"/>
      <c r="S36" s="30"/>
      <c r="T36" s="30"/>
      <c r="U36" s="30"/>
      <c r="V36" s="30"/>
      <c r="W36" s="30"/>
      <c r="X36" s="30"/>
    </row>
    <row r="37" spans="1:24" ht="15.75" customHeight="1" x14ac:dyDescent="0.25">
      <c r="A37" s="14" t="s">
        <v>128</v>
      </c>
      <c r="B37" s="14">
        <f>B$18*($B$6/100)</f>
        <v>2027.4914089347078</v>
      </c>
      <c r="C37" s="14">
        <f>C$18*($B$6/100)</f>
        <v>2048.6111111111113</v>
      </c>
      <c r="D37" s="14">
        <f>D$18*($C$6/100)</f>
        <v>5959.5959595959584</v>
      </c>
      <c r="E37" s="14">
        <f>E$18*($B$6/100)</f>
        <v>2006.8027210884352</v>
      </c>
      <c r="F37" s="30"/>
      <c r="G37" s="30"/>
      <c r="H37" s="30"/>
      <c r="I37" s="30"/>
      <c r="J37" s="30"/>
      <c r="K37" s="30"/>
      <c r="L37" s="30"/>
      <c r="M37" s="30"/>
      <c r="N37" s="30"/>
      <c r="O37" s="30"/>
      <c r="P37" s="30"/>
      <c r="Q37" s="30"/>
      <c r="R37" s="30"/>
      <c r="S37" s="30"/>
      <c r="T37" s="30"/>
      <c r="U37" s="30"/>
      <c r="V37" s="30"/>
      <c r="W37" s="30"/>
      <c r="X37" s="30"/>
    </row>
    <row r="38" spans="1:24" ht="15.75" customHeight="1" x14ac:dyDescent="0.25">
      <c r="A38" s="14" t="s">
        <v>129</v>
      </c>
      <c r="B38" s="14">
        <f>B$18*($B$7/100)</f>
        <v>2027.4914089347078</v>
      </c>
      <c r="C38" s="14">
        <f>C$18*($B$7/100)</f>
        <v>2048.6111111111113</v>
      </c>
      <c r="D38" s="14">
        <f>D$18*($C$7/100)</f>
        <v>0</v>
      </c>
      <c r="E38" s="14">
        <f>E$18*($B$7/100)</f>
        <v>2006.8027210884352</v>
      </c>
      <c r="F38" s="30"/>
      <c r="G38" s="30"/>
      <c r="H38" s="30"/>
      <c r="I38" s="30"/>
      <c r="J38" s="30"/>
      <c r="K38" s="30"/>
      <c r="L38" s="30"/>
      <c r="M38" s="30"/>
      <c r="N38" s="30"/>
      <c r="O38" s="30"/>
      <c r="P38" s="30"/>
      <c r="Q38" s="30"/>
      <c r="R38" s="30"/>
      <c r="S38" s="30"/>
      <c r="T38" s="30"/>
      <c r="U38" s="30"/>
      <c r="V38" s="30"/>
      <c r="W38" s="30"/>
      <c r="X38" s="30"/>
    </row>
    <row r="39" spans="1:24" ht="15.75" customHeight="1" x14ac:dyDescent="0.25">
      <c r="A39" s="14" t="s">
        <v>130</v>
      </c>
      <c r="B39" s="14">
        <f>B$18*($B$8/100)</f>
        <v>2027.4914089347078</v>
      </c>
      <c r="C39" s="14">
        <f>C$18*($B$8/100)</f>
        <v>2048.6111111111113</v>
      </c>
      <c r="D39" s="14">
        <f>D$18*($C$8/100)</f>
        <v>0</v>
      </c>
      <c r="E39" s="14">
        <f>E$18*($B$8/100)</f>
        <v>2006.8027210884352</v>
      </c>
      <c r="F39" s="30"/>
      <c r="G39" s="30"/>
      <c r="H39" s="30"/>
      <c r="I39" s="30"/>
      <c r="J39" s="30"/>
      <c r="K39" s="30"/>
      <c r="L39" s="30"/>
      <c r="M39" s="30"/>
      <c r="N39" s="30"/>
      <c r="O39" s="30"/>
      <c r="P39" s="30"/>
      <c r="Q39" s="30"/>
      <c r="R39" s="30"/>
      <c r="S39" s="30"/>
      <c r="T39" s="30"/>
      <c r="U39" s="30"/>
      <c r="V39" s="30"/>
      <c r="W39" s="30"/>
      <c r="X39" s="30"/>
    </row>
    <row r="40" spans="1:24" ht="15.75" customHeight="1" x14ac:dyDescent="0.25">
      <c r="A40" s="14" t="s">
        <v>131</v>
      </c>
      <c r="B40" s="14">
        <f>B$18*($B$9/100)</f>
        <v>2027.4914089347078</v>
      </c>
      <c r="C40" s="14">
        <f>C$18*($B$9/100)</f>
        <v>2048.6111111111113</v>
      </c>
      <c r="D40" s="14">
        <f>D$18*($C$9/100)</f>
        <v>5959.5959595959584</v>
      </c>
      <c r="E40" s="14">
        <f>E$18*($B$9/100)</f>
        <v>2006.8027210884352</v>
      </c>
      <c r="F40" s="30"/>
      <c r="G40" s="30"/>
      <c r="H40" s="30"/>
      <c r="I40" s="30"/>
      <c r="J40" s="30"/>
      <c r="K40" s="30"/>
      <c r="L40" s="30"/>
      <c r="M40" s="30"/>
      <c r="N40" s="30"/>
      <c r="O40" s="30"/>
      <c r="P40" s="30"/>
      <c r="Q40" s="30"/>
      <c r="R40" s="30"/>
      <c r="S40" s="30"/>
      <c r="T40" s="30"/>
      <c r="U40" s="30"/>
      <c r="V40" s="30"/>
      <c r="W40" s="30"/>
      <c r="X40" s="30"/>
    </row>
    <row r="41" spans="1:24" ht="15.75" customHeight="1" x14ac:dyDescent="0.25">
      <c r="A41" s="14" t="s">
        <v>132</v>
      </c>
      <c r="B41" s="14">
        <f>B$18*($B$10/100)</f>
        <v>2027.4914089347078</v>
      </c>
      <c r="C41" s="14">
        <f>C$18*($B$10/100)</f>
        <v>2048.6111111111113</v>
      </c>
      <c r="D41" s="14">
        <f>D$18*($C$10/100)</f>
        <v>0</v>
      </c>
      <c r="E41" s="14">
        <f>E$18*($B$10/100)</f>
        <v>2006.8027210884352</v>
      </c>
      <c r="F41" s="30"/>
      <c r="G41" s="30"/>
      <c r="H41" s="30"/>
      <c r="I41" s="30"/>
      <c r="J41" s="30"/>
      <c r="K41" s="30"/>
      <c r="L41" s="30"/>
      <c r="M41" s="30"/>
      <c r="N41" s="30"/>
      <c r="O41" s="30"/>
      <c r="P41" s="30"/>
      <c r="Q41" s="30"/>
      <c r="R41" s="30"/>
      <c r="S41" s="30"/>
      <c r="T41" s="30"/>
      <c r="U41" s="30"/>
      <c r="V41" s="30"/>
      <c r="W41" s="30"/>
      <c r="X41" s="30"/>
    </row>
    <row r="42" spans="1:24" ht="15.75" customHeight="1" x14ac:dyDescent="0.25">
      <c r="A42" s="14" t="s">
        <v>133</v>
      </c>
      <c r="B42" s="14">
        <f>B$18*($B$11/100)</f>
        <v>2027.4914089347078</v>
      </c>
      <c r="C42" s="14">
        <f>C$18*($B$11/100)</f>
        <v>2048.6111111111113</v>
      </c>
      <c r="D42" s="14">
        <f>D$18*($C$11/100)</f>
        <v>0</v>
      </c>
      <c r="E42" s="14">
        <f>E$18*($B$11/100)</f>
        <v>2006.8027210884352</v>
      </c>
      <c r="F42" s="30"/>
      <c r="G42" s="30"/>
      <c r="H42" s="30"/>
      <c r="I42" s="30"/>
      <c r="J42" s="30"/>
      <c r="K42" s="30"/>
      <c r="L42" s="30"/>
      <c r="M42" s="30"/>
      <c r="N42" s="30"/>
      <c r="O42" s="30"/>
      <c r="P42" s="30"/>
      <c r="Q42" s="30"/>
      <c r="R42" s="30"/>
      <c r="S42" s="30"/>
      <c r="T42" s="30"/>
      <c r="U42" s="30"/>
      <c r="V42" s="30"/>
      <c r="W42" s="30"/>
      <c r="X42" s="30"/>
    </row>
    <row r="43" spans="1:24" ht="15.75" customHeight="1" x14ac:dyDescent="0.25">
      <c r="A43" s="14" t="s">
        <v>141</v>
      </c>
      <c r="B43" s="14">
        <f>B$18*($B$12/100)</f>
        <v>2027.4914089347078</v>
      </c>
      <c r="C43" s="14">
        <f>C$18*($B$12/100)</f>
        <v>2048.6111111111113</v>
      </c>
      <c r="D43" s="14">
        <f>D$18*($C$12/100)</f>
        <v>5959.5959595959584</v>
      </c>
      <c r="E43" s="14">
        <f>E$18*($B$12/100)</f>
        <v>2006.8027210884352</v>
      </c>
      <c r="F43" s="30"/>
      <c r="G43" s="30"/>
      <c r="H43" s="30"/>
      <c r="I43" s="30"/>
      <c r="J43" s="30"/>
      <c r="K43" s="30"/>
      <c r="L43" s="30"/>
      <c r="M43" s="30"/>
      <c r="N43" s="30"/>
      <c r="O43" s="30"/>
      <c r="P43" s="30"/>
      <c r="Q43" s="30"/>
      <c r="R43" s="30"/>
      <c r="S43" s="30"/>
      <c r="T43" s="30"/>
      <c r="U43" s="30"/>
      <c r="V43" s="30"/>
      <c r="W43" s="30"/>
      <c r="X43" s="30"/>
    </row>
    <row r="44" spans="1:24" ht="15.75" customHeight="1" x14ac:dyDescent="0.25">
      <c r="A44" s="14" t="s">
        <v>142</v>
      </c>
      <c r="B44" s="14">
        <f>B$18*($B$13/100)</f>
        <v>2027.4914089347078</v>
      </c>
      <c r="C44" s="14">
        <f>C$18*($B$13/100)</f>
        <v>2048.6111111111113</v>
      </c>
      <c r="D44" s="14">
        <f>D$18*($C$13/100)</f>
        <v>0</v>
      </c>
      <c r="E44" s="14">
        <f>E$18*($B$13/100)</f>
        <v>2006.8027210884352</v>
      </c>
      <c r="F44" s="30"/>
      <c r="G44" s="30"/>
      <c r="H44" s="30"/>
      <c r="I44" s="30"/>
      <c r="J44" s="30"/>
      <c r="K44" s="30"/>
      <c r="L44" s="30"/>
      <c r="M44" s="30"/>
      <c r="N44" s="30"/>
      <c r="O44" s="30"/>
      <c r="P44" s="30"/>
      <c r="Q44" s="30"/>
      <c r="R44" s="30"/>
      <c r="S44" s="30"/>
      <c r="T44" s="30"/>
      <c r="U44" s="30"/>
      <c r="V44" s="30"/>
      <c r="W44" s="30"/>
      <c r="X44" s="30"/>
    </row>
    <row r="45" spans="1:24" ht="15.75" customHeight="1" x14ac:dyDescent="0.25">
      <c r="A45" s="14" t="s">
        <v>143</v>
      </c>
      <c r="B45" s="14">
        <f>B$18*($B$14/100)</f>
        <v>2027.4914089347078</v>
      </c>
      <c r="C45" s="14">
        <f>C$18*($B$14/100)</f>
        <v>2048.6111111111113</v>
      </c>
      <c r="D45" s="14">
        <f>D$18*($C$14/100)</f>
        <v>0</v>
      </c>
      <c r="E45" s="14">
        <f>E$18*($B$14/100)</f>
        <v>2006.8027210884352</v>
      </c>
      <c r="F45" s="30"/>
      <c r="G45" s="30"/>
      <c r="H45" s="30"/>
      <c r="I45" s="30"/>
      <c r="J45" s="30"/>
      <c r="K45" s="30"/>
      <c r="L45" s="30"/>
      <c r="M45" s="30"/>
      <c r="N45" s="30"/>
      <c r="O45" s="30"/>
      <c r="P45" s="30"/>
      <c r="Q45" s="30"/>
      <c r="R45" s="30"/>
      <c r="S45" s="30"/>
      <c r="T45" s="30"/>
      <c r="U45" s="30"/>
      <c r="V45" s="30"/>
      <c r="W45" s="30"/>
      <c r="X45" s="30"/>
    </row>
    <row r="46" spans="1:24" ht="15.75" customHeight="1" x14ac:dyDescent="0.25">
      <c r="A46" s="14" t="s">
        <v>144</v>
      </c>
      <c r="B46" s="14">
        <f>B$18*($B$3/100)</f>
        <v>3041.2371134020614</v>
      </c>
      <c r="C46" s="14">
        <f>C$18*($B$3/100)</f>
        <v>3072.9166666666665</v>
      </c>
      <c r="D46" s="14">
        <f>D$18*($C$3/100)</f>
        <v>5959.5959595959584</v>
      </c>
      <c r="E46" s="14">
        <f>E$18*($B$3/100)</f>
        <v>3010.2040816326526</v>
      </c>
      <c r="F46" s="30"/>
      <c r="G46" s="30"/>
      <c r="H46" s="30"/>
      <c r="I46" s="30"/>
      <c r="J46" s="30"/>
      <c r="K46" s="30"/>
      <c r="L46" s="30"/>
      <c r="M46" s="30"/>
      <c r="N46" s="30"/>
      <c r="O46" s="30"/>
      <c r="P46" s="30"/>
      <c r="Q46" s="30"/>
      <c r="R46" s="30"/>
      <c r="S46" s="30"/>
      <c r="T46" s="30"/>
      <c r="U46" s="30"/>
      <c r="V46" s="30"/>
      <c r="W46" s="30"/>
      <c r="X46" s="30"/>
    </row>
    <row r="47" spans="1:24" ht="15.75" customHeight="1" x14ac:dyDescent="0.25">
      <c r="A47" s="14" t="s">
        <v>89</v>
      </c>
      <c r="B47" s="14">
        <f t="shared" ref="B47:E47" si="2">SUM(B35:B46)/11</f>
        <v>2211.8088097469536</v>
      </c>
      <c r="C47" s="14">
        <f t="shared" si="2"/>
        <v>2234.8484848484845</v>
      </c>
      <c r="D47" s="14">
        <f t="shared" si="2"/>
        <v>2167.1258034894395</v>
      </c>
      <c r="E47" s="14">
        <f t="shared" si="2"/>
        <v>2189.2393320964748</v>
      </c>
      <c r="F47" s="30"/>
      <c r="G47" s="30"/>
      <c r="H47" s="30"/>
      <c r="I47" s="30"/>
      <c r="J47" s="30"/>
      <c r="K47" s="30"/>
      <c r="L47" s="30"/>
      <c r="M47" s="30"/>
      <c r="N47" s="30"/>
      <c r="O47" s="30"/>
      <c r="P47" s="30"/>
      <c r="Q47" s="30"/>
      <c r="R47" s="30"/>
      <c r="S47" s="30"/>
      <c r="T47" s="30"/>
      <c r="U47" s="30"/>
      <c r="V47" s="30"/>
      <c r="W47" s="30"/>
      <c r="X47" s="30"/>
    </row>
    <row r="48" spans="1:24" ht="15.75" customHeight="1"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row>
    <row r="49" spans="1:24" ht="15.75" customHeight="1"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row>
    <row r="50" spans="1:24" ht="15.75" customHeight="1"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row>
    <row r="51" spans="1:24" ht="15.75" customHeight="1"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row>
    <row r="52" spans="1:24" ht="15.75" customHeight="1"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row>
    <row r="53" spans="1:24" ht="15.75" customHeight="1"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row>
    <row r="54" spans="1:24" ht="15.75" customHeight="1" x14ac:dyDescent="0.25">
      <c r="A54" s="63" t="s">
        <v>61</v>
      </c>
      <c r="B54" s="64" t="s">
        <v>257</v>
      </c>
      <c r="C54" s="64" t="s">
        <v>258</v>
      </c>
      <c r="D54" s="64" t="s">
        <v>259</v>
      </c>
      <c r="E54" s="64" t="s">
        <v>260</v>
      </c>
      <c r="F54" s="30"/>
      <c r="G54" s="30"/>
      <c r="H54" s="30"/>
      <c r="I54" s="30"/>
      <c r="J54" s="30"/>
      <c r="K54" s="30"/>
      <c r="L54" s="30"/>
      <c r="M54" s="30"/>
      <c r="N54" s="30"/>
      <c r="O54" s="30"/>
      <c r="P54" s="30"/>
      <c r="Q54" s="30"/>
      <c r="R54" s="30"/>
      <c r="S54" s="30"/>
      <c r="T54" s="30"/>
      <c r="U54" s="30"/>
      <c r="V54" s="30"/>
      <c r="W54" s="30"/>
      <c r="X54" s="30"/>
    </row>
    <row r="55" spans="1:24" ht="15.75" customHeight="1" x14ac:dyDescent="0.25">
      <c r="A55" s="14" t="s">
        <v>121</v>
      </c>
      <c r="B55" s="14">
        <f>'Ejercicio 9'!C58</f>
        <v>51546.391752577314</v>
      </c>
      <c r="C55" s="14">
        <f>'Ejercicio 9'!D58</f>
        <v>52083.333333333336</v>
      </c>
      <c r="D55" s="14">
        <f>'Ejercicio 9'!E58</f>
        <v>50505.050505050502</v>
      </c>
      <c r="E55" s="14">
        <f>'Ejercicio 9'!F58</f>
        <v>51020.408163265303</v>
      </c>
      <c r="F55" s="30"/>
      <c r="G55" s="30"/>
      <c r="H55" s="30"/>
      <c r="I55" s="30"/>
      <c r="J55" s="30"/>
      <c r="K55" s="30"/>
      <c r="L55" s="30"/>
      <c r="M55" s="30"/>
      <c r="N55" s="30"/>
      <c r="O55" s="30"/>
      <c r="P55" s="30"/>
      <c r="Q55" s="30"/>
      <c r="R55" s="30"/>
      <c r="S55" s="30"/>
      <c r="T55" s="30"/>
      <c r="U55" s="30"/>
      <c r="V55" s="30"/>
      <c r="W55" s="30"/>
      <c r="X55" s="30"/>
    </row>
    <row r="56" spans="1:24" ht="15.75" customHeight="1" x14ac:dyDescent="0.25">
      <c r="A56" s="14" t="s">
        <v>123</v>
      </c>
      <c r="B56" s="14">
        <f>B$18*($B$4/100)</f>
        <v>0</v>
      </c>
      <c r="C56" s="14">
        <f>C$18*($B$4/100)</f>
        <v>0</v>
      </c>
      <c r="D56" s="14">
        <f>D$18*($C$4/100)</f>
        <v>0</v>
      </c>
      <c r="E56" s="14">
        <f>E$18*($B$4/100)</f>
        <v>0</v>
      </c>
      <c r="F56" s="30"/>
      <c r="G56" s="30"/>
      <c r="H56" s="30"/>
      <c r="I56" s="30"/>
      <c r="J56" s="30"/>
      <c r="K56" s="30"/>
      <c r="L56" s="30"/>
      <c r="M56" s="30"/>
      <c r="N56" s="30"/>
      <c r="O56" s="30"/>
      <c r="P56" s="30"/>
      <c r="Q56" s="30"/>
      <c r="R56" s="30"/>
      <c r="S56" s="30"/>
      <c r="T56" s="30"/>
      <c r="U56" s="30"/>
      <c r="V56" s="30"/>
      <c r="W56" s="30"/>
      <c r="X56" s="30"/>
    </row>
    <row r="57" spans="1:24" ht="15.75" customHeight="1" x14ac:dyDescent="0.25">
      <c r="A57" s="14" t="s">
        <v>127</v>
      </c>
      <c r="B57" s="14">
        <f>B$18*($B$5/100)</f>
        <v>3041.2371134020614</v>
      </c>
      <c r="C57" s="14">
        <f>C$18*($B$5/100)</f>
        <v>3072.9166666666665</v>
      </c>
      <c r="D57" s="14">
        <f>D$18*($C$5/100)</f>
        <v>0</v>
      </c>
      <c r="E57" s="14">
        <f>E$18*($B$5/100)</f>
        <v>3010.2040816326526</v>
      </c>
      <c r="F57" s="30"/>
      <c r="G57" s="30"/>
      <c r="H57" s="30"/>
      <c r="I57" s="30"/>
      <c r="J57" s="30"/>
      <c r="K57" s="30"/>
      <c r="L57" s="30"/>
      <c r="M57" s="30"/>
      <c r="N57" s="30"/>
      <c r="O57" s="30"/>
      <c r="P57" s="30"/>
      <c r="Q57" s="30"/>
      <c r="R57" s="30"/>
      <c r="S57" s="30"/>
      <c r="T57" s="30"/>
      <c r="U57" s="30"/>
      <c r="V57" s="30"/>
      <c r="W57" s="30"/>
      <c r="X57" s="30"/>
    </row>
    <row r="58" spans="1:24" ht="15.75" customHeight="1" x14ac:dyDescent="0.25">
      <c r="A58" s="14" t="s">
        <v>128</v>
      </c>
      <c r="B58" s="14">
        <f>B$18*($B$6/100)</f>
        <v>2027.4914089347078</v>
      </c>
      <c r="C58" s="14">
        <f>C$18*($B$6/100)</f>
        <v>2048.6111111111113</v>
      </c>
      <c r="D58" s="14">
        <f>D$18*($C$6/100)</f>
        <v>5959.5959595959584</v>
      </c>
      <c r="E58" s="14">
        <f>E$18*($B$6/100)</f>
        <v>2006.8027210884352</v>
      </c>
      <c r="F58" s="30"/>
      <c r="G58" s="30"/>
      <c r="H58" s="30"/>
      <c r="I58" s="30"/>
      <c r="J58" s="30"/>
      <c r="K58" s="30"/>
      <c r="L58" s="30"/>
      <c r="M58" s="30"/>
      <c r="N58" s="30"/>
      <c r="O58" s="30"/>
      <c r="P58" s="30"/>
      <c r="Q58" s="30"/>
      <c r="R58" s="30"/>
      <c r="S58" s="30"/>
      <c r="T58" s="30"/>
      <c r="U58" s="30"/>
      <c r="V58" s="30"/>
      <c r="W58" s="30"/>
      <c r="X58" s="30"/>
    </row>
    <row r="59" spans="1:24" ht="15.75" customHeight="1" x14ac:dyDescent="0.25">
      <c r="A59" s="14" t="s">
        <v>129</v>
      </c>
      <c r="B59" s="14">
        <f>B$18*($B$7/100)</f>
        <v>2027.4914089347078</v>
      </c>
      <c r="C59" s="14">
        <f>C$18*($B$7/100)</f>
        <v>2048.6111111111113</v>
      </c>
      <c r="D59" s="14">
        <f>D$18*($C$7/100)</f>
        <v>0</v>
      </c>
      <c r="E59" s="14">
        <f>E$18*($B$7/100)</f>
        <v>2006.8027210884352</v>
      </c>
      <c r="F59" s="30"/>
      <c r="G59" s="30"/>
      <c r="H59" s="30"/>
      <c r="I59" s="30"/>
      <c r="J59" s="30"/>
      <c r="K59" s="30"/>
      <c r="L59" s="30"/>
      <c r="M59" s="30"/>
      <c r="N59" s="30"/>
      <c r="O59" s="30"/>
      <c r="P59" s="30"/>
      <c r="Q59" s="30"/>
      <c r="R59" s="30"/>
      <c r="S59" s="30"/>
      <c r="T59" s="30"/>
      <c r="U59" s="30"/>
      <c r="V59" s="30"/>
      <c r="W59" s="30"/>
      <c r="X59" s="30"/>
    </row>
    <row r="60" spans="1:24" ht="15.75" customHeight="1" x14ac:dyDescent="0.25">
      <c r="A60" s="14" t="s">
        <v>130</v>
      </c>
      <c r="B60" s="14">
        <f>B$18*($B$8/100)</f>
        <v>2027.4914089347078</v>
      </c>
      <c r="C60" s="14">
        <f>C$18*($B$8/100)</f>
        <v>2048.6111111111113</v>
      </c>
      <c r="D60" s="14">
        <f>D$18*($C$8/100)</f>
        <v>0</v>
      </c>
      <c r="E60" s="14">
        <f>E$18*($B$8/100)</f>
        <v>2006.8027210884352</v>
      </c>
      <c r="F60" s="30"/>
      <c r="G60" s="30"/>
      <c r="H60" s="30"/>
      <c r="I60" s="30"/>
      <c r="J60" s="30"/>
      <c r="K60" s="30"/>
      <c r="L60" s="30"/>
      <c r="M60" s="30"/>
      <c r="N60" s="30"/>
      <c r="O60" s="30"/>
      <c r="P60" s="30"/>
      <c r="Q60" s="30"/>
      <c r="R60" s="30"/>
      <c r="S60" s="30"/>
      <c r="T60" s="30"/>
      <c r="U60" s="30"/>
      <c r="V60" s="30"/>
      <c r="W60" s="30"/>
      <c r="X60" s="30"/>
    </row>
    <row r="61" spans="1:24" ht="15.75" customHeight="1" x14ac:dyDescent="0.25">
      <c r="A61" s="14" t="s">
        <v>131</v>
      </c>
      <c r="B61" s="14">
        <f>B$18*($B$9/100)</f>
        <v>2027.4914089347078</v>
      </c>
      <c r="C61" s="14">
        <f>C$18*($B$9/100)</f>
        <v>2048.6111111111113</v>
      </c>
      <c r="D61" s="14">
        <f>D$18*($C$9/100)</f>
        <v>5959.5959595959584</v>
      </c>
      <c r="E61" s="14">
        <f>E$18*($B$9/100)</f>
        <v>2006.8027210884352</v>
      </c>
      <c r="F61" s="30"/>
      <c r="G61" s="30"/>
      <c r="H61" s="30"/>
      <c r="I61" s="30"/>
      <c r="J61" s="30"/>
      <c r="K61" s="30"/>
      <c r="L61" s="30"/>
      <c r="M61" s="30"/>
      <c r="N61" s="30"/>
      <c r="O61" s="30"/>
      <c r="P61" s="30"/>
      <c r="Q61" s="30"/>
      <c r="R61" s="30"/>
      <c r="S61" s="30"/>
      <c r="T61" s="30"/>
      <c r="U61" s="30"/>
      <c r="V61" s="30"/>
      <c r="W61" s="30"/>
      <c r="X61" s="30"/>
    </row>
    <row r="62" spans="1:24" ht="15.75" customHeight="1" x14ac:dyDescent="0.25">
      <c r="A62" s="14" t="s">
        <v>132</v>
      </c>
      <c r="B62" s="14">
        <f>B$18*($B$10/100)</f>
        <v>2027.4914089347078</v>
      </c>
      <c r="C62" s="14">
        <f>C$18*($B$10/100)</f>
        <v>2048.6111111111113</v>
      </c>
      <c r="D62" s="14">
        <f>D$18*($C$10/100)</f>
        <v>0</v>
      </c>
      <c r="E62" s="14">
        <f>E$18*($B$10/100)</f>
        <v>2006.8027210884352</v>
      </c>
      <c r="F62" s="30"/>
      <c r="G62" s="30"/>
      <c r="H62" s="30"/>
      <c r="I62" s="30"/>
      <c r="J62" s="30"/>
      <c r="K62" s="30"/>
      <c r="L62" s="30"/>
      <c r="M62" s="30"/>
      <c r="N62" s="30"/>
      <c r="O62" s="30"/>
      <c r="P62" s="30"/>
      <c r="Q62" s="30"/>
      <c r="R62" s="30"/>
      <c r="S62" s="30"/>
      <c r="T62" s="30"/>
      <c r="U62" s="30"/>
      <c r="V62" s="30"/>
      <c r="W62" s="30"/>
      <c r="X62" s="30"/>
    </row>
    <row r="63" spans="1:24" ht="15.75" customHeight="1" x14ac:dyDescent="0.25">
      <c r="A63" s="14" t="s">
        <v>133</v>
      </c>
      <c r="B63" s="14">
        <f>B$18*($B$11/100)</f>
        <v>2027.4914089347078</v>
      </c>
      <c r="C63" s="14">
        <f>C$18*($B$11/100)</f>
        <v>2048.6111111111113</v>
      </c>
      <c r="D63" s="14">
        <f>D$18*($C$11/100)</f>
        <v>0</v>
      </c>
      <c r="E63" s="14">
        <f>E$18*($B$11/100)</f>
        <v>2006.8027210884352</v>
      </c>
      <c r="F63" s="30"/>
      <c r="G63" s="30"/>
      <c r="H63" s="30"/>
      <c r="I63" s="30"/>
      <c r="J63" s="30"/>
      <c r="K63" s="30"/>
      <c r="L63" s="30"/>
      <c r="M63" s="30"/>
      <c r="N63" s="30"/>
      <c r="O63" s="30"/>
      <c r="P63" s="30"/>
      <c r="Q63" s="30"/>
      <c r="R63" s="30"/>
      <c r="S63" s="30"/>
      <c r="T63" s="30"/>
      <c r="U63" s="30"/>
      <c r="V63" s="30"/>
      <c r="W63" s="30"/>
      <c r="X63" s="30"/>
    </row>
    <row r="64" spans="1:24" ht="15.75" customHeight="1" x14ac:dyDescent="0.25">
      <c r="A64" s="14" t="s">
        <v>141</v>
      </c>
      <c r="B64" s="14">
        <f>B$18*($B$12/100)</f>
        <v>2027.4914089347078</v>
      </c>
      <c r="C64" s="14">
        <f>C$18*($B$12/100)</f>
        <v>2048.6111111111113</v>
      </c>
      <c r="D64" s="14">
        <f>D$18*($C$12/100)</f>
        <v>5959.5959595959584</v>
      </c>
      <c r="E64" s="14">
        <f>E$18*($B$12/100)</f>
        <v>2006.8027210884352</v>
      </c>
      <c r="F64" s="30"/>
      <c r="G64" s="30"/>
      <c r="H64" s="30"/>
      <c r="I64" s="30"/>
      <c r="J64" s="30"/>
      <c r="K64" s="30"/>
      <c r="L64" s="30"/>
      <c r="M64" s="30"/>
      <c r="N64" s="30"/>
      <c r="O64" s="30"/>
      <c r="P64" s="30"/>
      <c r="Q64" s="30"/>
      <c r="R64" s="30"/>
      <c r="S64" s="30"/>
      <c r="T64" s="30"/>
      <c r="U64" s="30"/>
      <c r="V64" s="30"/>
      <c r="W64" s="30"/>
      <c r="X64" s="30"/>
    </row>
    <row r="65" spans="1:24" ht="15.75" customHeight="1" x14ac:dyDescent="0.25">
      <c r="A65" s="14" t="s">
        <v>142</v>
      </c>
      <c r="B65" s="14">
        <f>B$18*($B$13/100)</f>
        <v>2027.4914089347078</v>
      </c>
      <c r="C65" s="14">
        <f>C$18*($B$13/100)</f>
        <v>2048.6111111111113</v>
      </c>
      <c r="D65" s="14">
        <f>D$18*($C$13/100)</f>
        <v>0</v>
      </c>
      <c r="E65" s="14">
        <f>E$18*($B$13/100)</f>
        <v>2006.8027210884352</v>
      </c>
      <c r="F65" s="30"/>
      <c r="G65" s="30"/>
      <c r="H65" s="30"/>
      <c r="I65" s="30"/>
      <c r="J65" s="30"/>
      <c r="K65" s="30"/>
      <c r="L65" s="30"/>
      <c r="M65" s="30"/>
      <c r="N65" s="30"/>
      <c r="O65" s="30"/>
      <c r="P65" s="30"/>
      <c r="Q65" s="30"/>
      <c r="R65" s="30"/>
      <c r="S65" s="30"/>
      <c r="T65" s="30"/>
      <c r="U65" s="30"/>
      <c r="V65" s="30"/>
      <c r="W65" s="30"/>
      <c r="X65" s="30"/>
    </row>
    <row r="66" spans="1:24" ht="15.75" customHeight="1" x14ac:dyDescent="0.25">
      <c r="A66" s="14" t="s">
        <v>143</v>
      </c>
      <c r="B66" s="14">
        <f>B$18*($B$14/100)</f>
        <v>2027.4914089347078</v>
      </c>
      <c r="C66" s="14">
        <f>C$18*($B$14/100)</f>
        <v>2048.6111111111113</v>
      </c>
      <c r="D66" s="14">
        <f>D$18*($C$14/100)</f>
        <v>0</v>
      </c>
      <c r="E66" s="14">
        <f>E$18*($B$14/100)</f>
        <v>2006.8027210884352</v>
      </c>
      <c r="F66" s="30"/>
      <c r="G66" s="30"/>
      <c r="H66" s="30"/>
      <c r="I66" s="30"/>
      <c r="J66" s="30"/>
      <c r="K66" s="30"/>
      <c r="L66" s="30"/>
      <c r="M66" s="30"/>
      <c r="N66" s="30"/>
      <c r="O66" s="30"/>
      <c r="P66" s="30"/>
      <c r="Q66" s="30"/>
      <c r="R66" s="30"/>
      <c r="S66" s="30"/>
      <c r="T66" s="30"/>
      <c r="U66" s="30"/>
      <c r="V66" s="30"/>
      <c r="W66" s="30"/>
      <c r="X66" s="30"/>
    </row>
    <row r="67" spans="1:24" ht="15.75" customHeight="1" x14ac:dyDescent="0.25">
      <c r="A67" s="14" t="s">
        <v>144</v>
      </c>
      <c r="B67" s="14">
        <f>B$18*($B$3/100)</f>
        <v>3041.2371134020614</v>
      </c>
      <c r="C67" s="14">
        <f>C$18*($B$3/100)</f>
        <v>3072.9166666666665</v>
      </c>
      <c r="D67" s="14">
        <f>D$18*($C$3/100)</f>
        <v>5959.5959595959584</v>
      </c>
      <c r="E67" s="14">
        <f>E$18*($B$3/100)</f>
        <v>3010.2040816326526</v>
      </c>
      <c r="F67" s="30"/>
      <c r="G67" s="30"/>
      <c r="H67" s="30"/>
      <c r="I67" s="30"/>
      <c r="J67" s="30"/>
      <c r="K67" s="30"/>
      <c r="L67" s="30"/>
      <c r="M67" s="30"/>
      <c r="N67" s="30"/>
      <c r="O67" s="30"/>
      <c r="P67" s="30"/>
      <c r="Q67" s="30"/>
      <c r="R67" s="30"/>
      <c r="S67" s="30"/>
      <c r="T67" s="30"/>
      <c r="U67" s="30"/>
      <c r="V67" s="30"/>
      <c r="W67" s="30"/>
      <c r="X67" s="30"/>
    </row>
    <row r="68" spans="1:24" ht="15.75" customHeight="1" x14ac:dyDescent="0.25">
      <c r="A68" s="14" t="s">
        <v>89</v>
      </c>
      <c r="B68" s="14">
        <f t="shared" ref="B68:E68" si="3">SUM(B56:B67)/11</f>
        <v>2211.8088097469536</v>
      </c>
      <c r="C68" s="14">
        <f t="shared" si="3"/>
        <v>2234.8484848484845</v>
      </c>
      <c r="D68" s="14">
        <f t="shared" si="3"/>
        <v>2167.1258034894395</v>
      </c>
      <c r="E68" s="14">
        <f t="shared" si="3"/>
        <v>2189.2393320964748</v>
      </c>
      <c r="F68" s="30"/>
      <c r="G68" s="30"/>
      <c r="H68" s="30"/>
      <c r="I68" s="30"/>
      <c r="J68" s="30"/>
      <c r="K68" s="30"/>
      <c r="L68" s="30"/>
      <c r="M68" s="30"/>
      <c r="N68" s="30"/>
      <c r="O68" s="30"/>
      <c r="P68" s="30"/>
      <c r="Q68" s="30"/>
      <c r="R68" s="30"/>
      <c r="S68" s="30"/>
      <c r="T68" s="30"/>
      <c r="U68" s="30"/>
      <c r="V68" s="30"/>
      <c r="W68" s="30"/>
      <c r="X68" s="30"/>
    </row>
    <row r="69" spans="1:24" ht="15.75" customHeight="1"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row>
    <row r="70" spans="1:24" ht="15.75" customHeight="1" x14ac:dyDescent="0.25">
      <c r="A70" s="63" t="s">
        <v>62</v>
      </c>
      <c r="B70" s="64" t="s">
        <v>257</v>
      </c>
      <c r="C70" s="64" t="s">
        <v>258</v>
      </c>
      <c r="D70" s="64" t="s">
        <v>259</v>
      </c>
      <c r="E70" s="64" t="s">
        <v>260</v>
      </c>
      <c r="F70" s="30"/>
      <c r="G70" s="30"/>
      <c r="H70" s="30"/>
      <c r="I70" s="30"/>
      <c r="J70" s="30"/>
      <c r="K70" s="30"/>
      <c r="L70" s="30"/>
      <c r="M70" s="30"/>
      <c r="N70" s="30"/>
      <c r="O70" s="30"/>
      <c r="P70" s="30"/>
      <c r="Q70" s="30"/>
      <c r="R70" s="30"/>
      <c r="S70" s="30"/>
      <c r="T70" s="30"/>
      <c r="U70" s="30"/>
      <c r="V70" s="30"/>
      <c r="W70" s="30"/>
      <c r="X70" s="30"/>
    </row>
    <row r="71" spans="1:24" ht="15.75" customHeight="1" x14ac:dyDescent="0.25">
      <c r="A71" s="14" t="s">
        <v>121</v>
      </c>
      <c r="B71" s="14">
        <f>'Ejercicio 9'!C68</f>
        <v>51546.391752577314</v>
      </c>
      <c r="C71" s="14">
        <f>'Ejercicio 9'!D68</f>
        <v>52083.333333333336</v>
      </c>
      <c r="D71" s="14">
        <f>'Ejercicio 9'!E68</f>
        <v>50505.050505050502</v>
      </c>
      <c r="E71" s="14">
        <f>'Ejercicio 9'!F68</f>
        <v>51020.408163265303</v>
      </c>
      <c r="F71" s="30"/>
      <c r="G71" s="30"/>
      <c r="H71" s="30"/>
      <c r="I71" s="30"/>
      <c r="J71" s="30"/>
      <c r="K71" s="30"/>
      <c r="L71" s="30"/>
      <c r="M71" s="30"/>
      <c r="N71" s="30"/>
      <c r="O71" s="30"/>
      <c r="P71" s="30"/>
      <c r="Q71" s="30"/>
      <c r="R71" s="30"/>
      <c r="S71" s="30"/>
      <c r="T71" s="30"/>
      <c r="U71" s="30"/>
      <c r="V71" s="30"/>
      <c r="W71" s="30"/>
      <c r="X71" s="30"/>
    </row>
    <row r="72" spans="1:24" ht="15.75" customHeight="1" x14ac:dyDescent="0.25">
      <c r="A72" s="14" t="s">
        <v>123</v>
      </c>
      <c r="B72" s="14">
        <f>B$18*($B$4/100)</f>
        <v>0</v>
      </c>
      <c r="C72" s="14">
        <f>C$18*($B$4/100)</f>
        <v>0</v>
      </c>
      <c r="D72" s="14">
        <f>D$18*($C$4/100)</f>
        <v>0</v>
      </c>
      <c r="E72" s="14">
        <f>E$18*($B$4/100)</f>
        <v>0</v>
      </c>
      <c r="F72" s="30"/>
      <c r="G72" s="30"/>
      <c r="H72" s="30"/>
      <c r="I72" s="30"/>
      <c r="J72" s="30"/>
      <c r="K72" s="30"/>
      <c r="L72" s="30"/>
      <c r="M72" s="30"/>
      <c r="N72" s="30"/>
      <c r="O72" s="30"/>
      <c r="P72" s="30"/>
      <c r="Q72" s="30"/>
      <c r="R72" s="30"/>
      <c r="S72" s="30"/>
      <c r="T72" s="30"/>
      <c r="U72" s="30"/>
      <c r="V72" s="30"/>
      <c r="W72" s="30"/>
      <c r="X72" s="30"/>
    </row>
    <row r="73" spans="1:24" ht="15.75" customHeight="1" x14ac:dyDescent="0.25">
      <c r="A73" s="14" t="s">
        <v>127</v>
      </c>
      <c r="B73" s="14">
        <f>B$18*($B$5/100)</f>
        <v>3041.2371134020614</v>
      </c>
      <c r="C73" s="14">
        <f>C$18*($B$5/100)</f>
        <v>3072.9166666666665</v>
      </c>
      <c r="D73" s="14">
        <f>D$18*($C$5/100)</f>
        <v>0</v>
      </c>
      <c r="E73" s="14">
        <f>E$18*($B$5/100)</f>
        <v>3010.2040816326526</v>
      </c>
      <c r="F73" s="30"/>
      <c r="G73" s="30"/>
      <c r="H73" s="30"/>
      <c r="I73" s="30"/>
      <c r="J73" s="30"/>
      <c r="K73" s="30"/>
      <c r="L73" s="30"/>
      <c r="M73" s="30"/>
      <c r="N73" s="30"/>
      <c r="O73" s="30"/>
      <c r="P73" s="30"/>
      <c r="Q73" s="30"/>
      <c r="R73" s="30"/>
      <c r="S73" s="30"/>
      <c r="T73" s="30"/>
      <c r="U73" s="30"/>
      <c r="V73" s="30"/>
      <c r="W73" s="30"/>
      <c r="X73" s="30"/>
    </row>
    <row r="74" spans="1:24" ht="15.75" customHeight="1" x14ac:dyDescent="0.25">
      <c r="A74" s="14" t="s">
        <v>128</v>
      </c>
      <c r="B74" s="14">
        <f>B$18*($B$6/100)</f>
        <v>2027.4914089347078</v>
      </c>
      <c r="C74" s="14">
        <f>C$18*($B$6/100)</f>
        <v>2048.6111111111113</v>
      </c>
      <c r="D74" s="14">
        <f>D$18*($C$6/100)</f>
        <v>5959.5959595959584</v>
      </c>
      <c r="E74" s="14">
        <f>E$18*($B$6/100)</f>
        <v>2006.8027210884352</v>
      </c>
      <c r="F74" s="30"/>
      <c r="G74" s="30"/>
      <c r="H74" s="30"/>
      <c r="I74" s="30"/>
      <c r="J74" s="30"/>
      <c r="K74" s="30"/>
      <c r="L74" s="30"/>
      <c r="M74" s="30"/>
      <c r="N74" s="30"/>
      <c r="O74" s="30"/>
      <c r="P74" s="30"/>
      <c r="Q74" s="30"/>
      <c r="R74" s="30"/>
      <c r="S74" s="30"/>
      <c r="T74" s="30"/>
      <c r="U74" s="30"/>
      <c r="V74" s="30"/>
      <c r="W74" s="30"/>
      <c r="X74" s="30"/>
    </row>
    <row r="75" spans="1:24" ht="15.75" customHeight="1" x14ac:dyDescent="0.25">
      <c r="A75" s="14" t="s">
        <v>129</v>
      </c>
      <c r="B75" s="14">
        <f>B$18*($B$7/100)</f>
        <v>2027.4914089347078</v>
      </c>
      <c r="C75" s="14">
        <f>C$18*($B$7/100)</f>
        <v>2048.6111111111113</v>
      </c>
      <c r="D75" s="14">
        <f>D$18*($C$7/100)</f>
        <v>0</v>
      </c>
      <c r="E75" s="14">
        <f>E$18*($B$7/100)</f>
        <v>2006.8027210884352</v>
      </c>
      <c r="F75" s="30"/>
      <c r="G75" s="30"/>
      <c r="H75" s="30"/>
      <c r="I75" s="30"/>
      <c r="J75" s="30"/>
      <c r="K75" s="30"/>
      <c r="L75" s="30"/>
      <c r="M75" s="30"/>
      <c r="N75" s="30"/>
      <c r="O75" s="30"/>
      <c r="P75" s="30"/>
      <c r="Q75" s="30"/>
      <c r="R75" s="30"/>
      <c r="S75" s="30"/>
      <c r="T75" s="30"/>
      <c r="U75" s="30"/>
      <c r="V75" s="30"/>
      <c r="W75" s="30"/>
      <c r="X75" s="30"/>
    </row>
    <row r="76" spans="1:24" ht="15.75" customHeight="1" x14ac:dyDescent="0.25">
      <c r="A76" s="14" t="s">
        <v>130</v>
      </c>
      <c r="B76" s="14">
        <f>B$18*($B$8/100)</f>
        <v>2027.4914089347078</v>
      </c>
      <c r="C76" s="14">
        <f>C$18*($B$8/100)</f>
        <v>2048.6111111111113</v>
      </c>
      <c r="D76" s="14">
        <f>D$18*($C$8/100)</f>
        <v>0</v>
      </c>
      <c r="E76" s="14">
        <f>E$18*($B$8/100)</f>
        <v>2006.8027210884352</v>
      </c>
      <c r="F76" s="30"/>
      <c r="G76" s="30"/>
      <c r="H76" s="30"/>
      <c r="I76" s="30"/>
      <c r="J76" s="30"/>
      <c r="K76" s="30"/>
      <c r="L76" s="30"/>
      <c r="M76" s="30"/>
      <c r="N76" s="30"/>
      <c r="O76" s="30"/>
      <c r="P76" s="30"/>
      <c r="Q76" s="30"/>
      <c r="R76" s="30"/>
      <c r="S76" s="30"/>
      <c r="T76" s="30"/>
      <c r="U76" s="30"/>
      <c r="V76" s="30"/>
      <c r="W76" s="30"/>
      <c r="X76" s="30"/>
    </row>
    <row r="77" spans="1:24" ht="15.75" customHeight="1" x14ac:dyDescent="0.25">
      <c r="A77" s="14" t="s">
        <v>131</v>
      </c>
      <c r="B77" s="14">
        <f>B$18*($B$9/100)</f>
        <v>2027.4914089347078</v>
      </c>
      <c r="C77" s="14">
        <f>C$18*($B$9/100)</f>
        <v>2048.6111111111113</v>
      </c>
      <c r="D77" s="14">
        <f>D$18*($C$9/100)</f>
        <v>5959.5959595959584</v>
      </c>
      <c r="E77" s="14">
        <f>E$18*($B$9/100)</f>
        <v>2006.8027210884352</v>
      </c>
      <c r="F77" s="30"/>
      <c r="G77" s="30"/>
      <c r="H77" s="30"/>
      <c r="I77" s="30"/>
      <c r="J77" s="30"/>
      <c r="K77" s="30"/>
      <c r="L77" s="30"/>
      <c r="M77" s="30"/>
      <c r="N77" s="30"/>
      <c r="O77" s="30"/>
      <c r="P77" s="30"/>
      <c r="Q77" s="30"/>
      <c r="R77" s="30"/>
      <c r="S77" s="30"/>
      <c r="T77" s="30"/>
      <c r="U77" s="30"/>
      <c r="V77" s="30"/>
      <c r="W77" s="30"/>
      <c r="X77" s="30"/>
    </row>
    <row r="78" spans="1:24" ht="15.75" customHeight="1" x14ac:dyDescent="0.25">
      <c r="A78" s="14" t="s">
        <v>132</v>
      </c>
      <c r="B78" s="14">
        <f>B$18*($B$10/100)</f>
        <v>2027.4914089347078</v>
      </c>
      <c r="C78" s="14">
        <f>C$18*($B$10/100)</f>
        <v>2048.6111111111113</v>
      </c>
      <c r="D78" s="14">
        <f>D$18*($C$10/100)</f>
        <v>0</v>
      </c>
      <c r="E78" s="14">
        <f>E$18*($B$10/100)</f>
        <v>2006.8027210884352</v>
      </c>
      <c r="F78" s="30"/>
      <c r="G78" s="30"/>
      <c r="H78" s="30"/>
      <c r="I78" s="30"/>
      <c r="J78" s="30"/>
      <c r="K78" s="30"/>
      <c r="L78" s="30"/>
      <c r="M78" s="30"/>
      <c r="N78" s="30"/>
      <c r="O78" s="30"/>
      <c r="P78" s="30"/>
      <c r="Q78" s="30"/>
      <c r="R78" s="30"/>
      <c r="S78" s="30"/>
      <c r="T78" s="30"/>
      <c r="U78" s="30"/>
      <c r="V78" s="30"/>
      <c r="W78" s="30"/>
      <c r="X78" s="30"/>
    </row>
    <row r="79" spans="1:24" ht="15.75" customHeight="1" x14ac:dyDescent="0.25">
      <c r="A79" s="14" t="s">
        <v>133</v>
      </c>
      <c r="B79" s="14">
        <f>B$18*($B$11/100)</f>
        <v>2027.4914089347078</v>
      </c>
      <c r="C79" s="14">
        <f>C$18*($B$11/100)</f>
        <v>2048.6111111111113</v>
      </c>
      <c r="D79" s="14">
        <f>D$18*($C$11/100)</f>
        <v>0</v>
      </c>
      <c r="E79" s="14">
        <f>E$18*($B$11/100)</f>
        <v>2006.8027210884352</v>
      </c>
      <c r="F79" s="30"/>
      <c r="G79" s="30"/>
      <c r="H79" s="30"/>
      <c r="I79" s="30"/>
      <c r="J79" s="30"/>
      <c r="K79" s="30"/>
      <c r="L79" s="30"/>
      <c r="M79" s="30"/>
      <c r="N79" s="30"/>
      <c r="O79" s="30"/>
      <c r="P79" s="30"/>
      <c r="Q79" s="30"/>
      <c r="R79" s="30"/>
      <c r="S79" s="30"/>
      <c r="T79" s="30"/>
      <c r="U79" s="30"/>
      <c r="V79" s="30"/>
      <c r="W79" s="30"/>
      <c r="X79" s="30"/>
    </row>
    <row r="80" spans="1:24" ht="15.75" customHeight="1" x14ac:dyDescent="0.25">
      <c r="A80" s="14" t="s">
        <v>141</v>
      </c>
      <c r="B80" s="14">
        <f>B$18*($B$12/100)</f>
        <v>2027.4914089347078</v>
      </c>
      <c r="C80" s="14">
        <f>C$18*($B$12/100)</f>
        <v>2048.6111111111113</v>
      </c>
      <c r="D80" s="14">
        <f>D$18*($C$12/100)</f>
        <v>5959.5959595959584</v>
      </c>
      <c r="E80" s="14">
        <f>E$18*($B$12/100)</f>
        <v>2006.8027210884352</v>
      </c>
      <c r="F80" s="30"/>
      <c r="G80" s="30"/>
      <c r="H80" s="30"/>
      <c r="I80" s="30"/>
      <c r="J80" s="30"/>
      <c r="K80" s="30"/>
      <c r="L80" s="30"/>
      <c r="M80" s="30"/>
      <c r="N80" s="30"/>
      <c r="O80" s="30"/>
      <c r="P80" s="30"/>
      <c r="Q80" s="30"/>
      <c r="R80" s="30"/>
      <c r="S80" s="30"/>
      <c r="T80" s="30"/>
      <c r="U80" s="30"/>
      <c r="V80" s="30"/>
      <c r="W80" s="30"/>
      <c r="X80" s="30"/>
    </row>
    <row r="81" spans="1:24" ht="15.75" customHeight="1" x14ac:dyDescent="0.25">
      <c r="A81" s="14" t="s">
        <v>142</v>
      </c>
      <c r="B81" s="14">
        <f>B$18*($B$13/100)</f>
        <v>2027.4914089347078</v>
      </c>
      <c r="C81" s="14">
        <f>C$18*($B$13/100)</f>
        <v>2048.6111111111113</v>
      </c>
      <c r="D81" s="14">
        <f>D$18*($C$13/100)</f>
        <v>0</v>
      </c>
      <c r="E81" s="14">
        <f>E$18*($B$13/100)</f>
        <v>2006.8027210884352</v>
      </c>
      <c r="F81" s="30"/>
      <c r="G81" s="30"/>
      <c r="H81" s="30"/>
      <c r="I81" s="30"/>
      <c r="J81" s="30"/>
      <c r="K81" s="30"/>
      <c r="L81" s="30"/>
      <c r="M81" s="30"/>
      <c r="N81" s="30"/>
      <c r="O81" s="30"/>
      <c r="P81" s="30"/>
      <c r="Q81" s="30"/>
      <c r="R81" s="30"/>
      <c r="S81" s="30"/>
      <c r="T81" s="30"/>
      <c r="U81" s="30"/>
      <c r="V81" s="30"/>
      <c r="W81" s="30"/>
      <c r="X81" s="30"/>
    </row>
    <row r="82" spans="1:24" ht="15.75" customHeight="1" x14ac:dyDescent="0.25">
      <c r="A82" s="14" t="s">
        <v>143</v>
      </c>
      <c r="B82" s="14">
        <f>B$18*($B$14/100)</f>
        <v>2027.4914089347078</v>
      </c>
      <c r="C82" s="14">
        <f>C$18*($B$14/100)</f>
        <v>2048.6111111111113</v>
      </c>
      <c r="D82" s="14">
        <f>D$18*($C$14/100)</f>
        <v>0</v>
      </c>
      <c r="E82" s="14">
        <f>E$18*($B$14/100)</f>
        <v>2006.8027210884352</v>
      </c>
      <c r="F82" s="30"/>
      <c r="G82" s="30"/>
      <c r="H82" s="30"/>
      <c r="I82" s="30"/>
      <c r="J82" s="30"/>
      <c r="K82" s="30"/>
      <c r="L82" s="30"/>
      <c r="M82" s="30"/>
      <c r="N82" s="30"/>
      <c r="O82" s="30"/>
      <c r="P82" s="30"/>
      <c r="Q82" s="30"/>
      <c r="R82" s="30"/>
      <c r="S82" s="30"/>
      <c r="T82" s="30"/>
      <c r="U82" s="30"/>
      <c r="V82" s="30"/>
      <c r="W82" s="30"/>
      <c r="X82" s="30"/>
    </row>
    <row r="83" spans="1:24" ht="15.75" customHeight="1" x14ac:dyDescent="0.25">
      <c r="A83" s="14" t="s">
        <v>144</v>
      </c>
      <c r="B83" s="14">
        <f>B$18*($B$3/100)</f>
        <v>3041.2371134020614</v>
      </c>
      <c r="C83" s="14">
        <f>C$18*($B$3/100)</f>
        <v>3072.9166666666665</v>
      </c>
      <c r="D83" s="14">
        <f>D$18*($C$3/100)</f>
        <v>5959.5959595959584</v>
      </c>
      <c r="E83" s="14">
        <f>E$18*($B$3/100)</f>
        <v>3010.2040816326526</v>
      </c>
      <c r="F83" s="30"/>
      <c r="G83" s="30"/>
      <c r="H83" s="30"/>
      <c r="I83" s="30"/>
      <c r="J83" s="30"/>
      <c r="K83" s="30"/>
      <c r="L83" s="30"/>
      <c r="M83" s="30"/>
      <c r="N83" s="30"/>
      <c r="O83" s="30"/>
      <c r="P83" s="30"/>
      <c r="Q83" s="30"/>
      <c r="R83" s="30"/>
      <c r="S83" s="30"/>
      <c r="T83" s="30"/>
      <c r="U83" s="30"/>
      <c r="V83" s="30"/>
      <c r="W83" s="30"/>
      <c r="X83" s="30"/>
    </row>
    <row r="84" spans="1:24" ht="15.75" customHeight="1" x14ac:dyDescent="0.25">
      <c r="A84" s="14" t="s">
        <v>89</v>
      </c>
      <c r="B84" s="14">
        <f t="shared" ref="B84:E84" si="4">SUM(B72:B83)/11</f>
        <v>2211.8088097469536</v>
      </c>
      <c r="C84" s="14">
        <f t="shared" si="4"/>
        <v>2234.8484848484845</v>
      </c>
      <c r="D84" s="14">
        <f t="shared" si="4"/>
        <v>2167.1258034894395</v>
      </c>
      <c r="E84" s="14">
        <f t="shared" si="4"/>
        <v>2189.2393320964748</v>
      </c>
      <c r="F84" s="30"/>
      <c r="G84" s="30"/>
      <c r="H84" s="30"/>
      <c r="I84" s="30"/>
      <c r="J84" s="30"/>
      <c r="K84" s="30"/>
      <c r="L84" s="30"/>
      <c r="M84" s="30"/>
      <c r="N84" s="30"/>
      <c r="O84" s="30"/>
      <c r="P84" s="30"/>
      <c r="Q84" s="30"/>
      <c r="R84" s="30"/>
      <c r="S84" s="30"/>
      <c r="T84" s="30"/>
      <c r="U84" s="30"/>
      <c r="V84" s="30"/>
      <c r="W84" s="30"/>
      <c r="X84" s="30"/>
    </row>
    <row r="85" spans="1:24" ht="15.75" customHeight="1" x14ac:dyDescent="0.25">
      <c r="A85" s="30"/>
      <c r="B85" s="30"/>
      <c r="C85" s="30"/>
      <c r="D85" s="30"/>
      <c r="E85" s="30"/>
      <c r="F85" s="30"/>
      <c r="G85" s="30"/>
      <c r="H85" s="30"/>
      <c r="I85" s="30"/>
      <c r="J85" s="30"/>
      <c r="K85" s="30"/>
      <c r="L85" s="30"/>
      <c r="M85" s="30"/>
      <c r="N85" s="30"/>
      <c r="O85" s="30"/>
      <c r="P85" s="30"/>
      <c r="Q85" s="30"/>
      <c r="R85" s="30"/>
      <c r="S85" s="30"/>
      <c r="T85" s="30"/>
      <c r="U85" s="30"/>
      <c r="V85" s="30"/>
      <c r="W85" s="30"/>
      <c r="X85" s="30"/>
    </row>
    <row r="86" spans="1:24" ht="15.75" customHeight="1" x14ac:dyDescent="0.25">
      <c r="A86" s="63" t="s">
        <v>63</v>
      </c>
      <c r="B86" s="64" t="s">
        <v>257</v>
      </c>
      <c r="C86" s="64" t="s">
        <v>258</v>
      </c>
      <c r="D86" s="64" t="s">
        <v>259</v>
      </c>
      <c r="E86" s="64" t="s">
        <v>260</v>
      </c>
      <c r="F86" s="30"/>
      <c r="G86" s="30"/>
      <c r="H86" s="30"/>
      <c r="I86" s="30"/>
      <c r="J86" s="30"/>
      <c r="K86" s="30"/>
      <c r="L86" s="30"/>
      <c r="M86" s="30"/>
      <c r="N86" s="30"/>
      <c r="O86" s="30"/>
      <c r="P86" s="30"/>
      <c r="Q86" s="30"/>
      <c r="R86" s="30"/>
      <c r="S86" s="30"/>
      <c r="T86" s="30"/>
      <c r="U86" s="30"/>
      <c r="V86" s="30"/>
      <c r="W86" s="30"/>
      <c r="X86" s="30"/>
    </row>
    <row r="87" spans="1:24" ht="15.75" customHeight="1" x14ac:dyDescent="0.25">
      <c r="A87" s="14" t="s">
        <v>121</v>
      </c>
      <c r="B87" s="14">
        <f>'Ejercicio 9'!C79</f>
        <v>51546.391752577314</v>
      </c>
      <c r="C87" s="14">
        <f>'Ejercicio 9'!D79</f>
        <v>52083.333333333336</v>
      </c>
      <c r="D87" s="14">
        <f>'Ejercicio 9'!E79</f>
        <v>50505.050505050502</v>
      </c>
      <c r="E87" s="14">
        <f>'Ejercicio 9'!F79</f>
        <v>51020.408163265303</v>
      </c>
      <c r="F87" s="30"/>
      <c r="G87" s="30"/>
      <c r="H87" s="30"/>
      <c r="I87" s="30"/>
      <c r="J87" s="30"/>
      <c r="K87" s="30"/>
      <c r="L87" s="30"/>
      <c r="M87" s="30"/>
      <c r="N87" s="30"/>
      <c r="O87" s="30"/>
      <c r="P87" s="30"/>
      <c r="Q87" s="30"/>
      <c r="R87" s="30"/>
      <c r="S87" s="30"/>
      <c r="T87" s="30"/>
      <c r="U87" s="30"/>
      <c r="V87" s="30"/>
      <c r="W87" s="30"/>
      <c r="X87" s="30"/>
    </row>
    <row r="88" spans="1:24" ht="15.75" customHeight="1" x14ac:dyDescent="0.25">
      <c r="A88" s="14" t="s">
        <v>123</v>
      </c>
      <c r="B88" s="14">
        <f>B$18*($B$4/100)</f>
        <v>0</v>
      </c>
      <c r="C88" s="14">
        <f>C$18*($B$4/100)</f>
        <v>0</v>
      </c>
      <c r="D88" s="14">
        <f>D$18*($C$4/100)</f>
        <v>0</v>
      </c>
      <c r="E88" s="14">
        <f>E$18*($B$4/100)</f>
        <v>0</v>
      </c>
      <c r="F88" s="30"/>
      <c r="G88" s="30"/>
      <c r="H88" s="30"/>
      <c r="I88" s="30"/>
      <c r="J88" s="30"/>
      <c r="K88" s="30"/>
      <c r="L88" s="30"/>
      <c r="M88" s="30"/>
      <c r="N88" s="30"/>
      <c r="O88" s="30"/>
      <c r="P88" s="30"/>
      <c r="Q88" s="30"/>
      <c r="R88" s="30"/>
      <c r="S88" s="30"/>
      <c r="T88" s="30"/>
      <c r="U88" s="30"/>
      <c r="V88" s="30"/>
      <c r="W88" s="30"/>
      <c r="X88" s="30"/>
    </row>
    <row r="89" spans="1:24" ht="15.75" customHeight="1" x14ac:dyDescent="0.25">
      <c r="A89" s="14" t="s">
        <v>127</v>
      </c>
      <c r="B89" s="14">
        <f>B$18*($B$5/100)</f>
        <v>3041.2371134020614</v>
      </c>
      <c r="C89" s="14">
        <f>C$18*($B$5/100)</f>
        <v>3072.9166666666665</v>
      </c>
      <c r="D89" s="14">
        <f>D$18*($C$5/100)</f>
        <v>0</v>
      </c>
      <c r="E89" s="14">
        <f>E$18*($B$5/100)</f>
        <v>3010.2040816326526</v>
      </c>
      <c r="F89" s="30"/>
      <c r="G89" s="30"/>
      <c r="H89" s="30"/>
      <c r="I89" s="30"/>
      <c r="J89" s="30"/>
      <c r="K89" s="30"/>
      <c r="L89" s="30"/>
      <c r="M89" s="30"/>
      <c r="N89" s="30"/>
      <c r="O89" s="30"/>
      <c r="P89" s="30"/>
      <c r="Q89" s="30"/>
      <c r="R89" s="30"/>
      <c r="S89" s="30"/>
      <c r="T89" s="30"/>
      <c r="U89" s="30"/>
      <c r="V89" s="30"/>
      <c r="W89" s="30"/>
      <c r="X89" s="30"/>
    </row>
    <row r="90" spans="1:24" ht="15.75" customHeight="1" x14ac:dyDescent="0.25">
      <c r="A90" s="14" t="s">
        <v>128</v>
      </c>
      <c r="B90" s="14">
        <f>B$18*($B$6/100)</f>
        <v>2027.4914089347078</v>
      </c>
      <c r="C90" s="14">
        <f>C$18*($B$6/100)</f>
        <v>2048.6111111111113</v>
      </c>
      <c r="D90" s="14">
        <f>D$18*($C$6/100)</f>
        <v>5959.5959595959584</v>
      </c>
      <c r="E90" s="14">
        <f>E$18*($B$6/100)</f>
        <v>2006.8027210884352</v>
      </c>
      <c r="F90" s="30"/>
      <c r="G90" s="30"/>
      <c r="H90" s="30"/>
      <c r="I90" s="30"/>
      <c r="J90" s="30"/>
      <c r="K90" s="30"/>
      <c r="L90" s="30"/>
      <c r="M90" s="30"/>
      <c r="N90" s="30"/>
      <c r="O90" s="30"/>
      <c r="P90" s="30"/>
      <c r="Q90" s="30"/>
      <c r="R90" s="30"/>
      <c r="S90" s="30"/>
      <c r="T90" s="30"/>
      <c r="U90" s="30"/>
      <c r="V90" s="30"/>
      <c r="W90" s="30"/>
      <c r="X90" s="30"/>
    </row>
    <row r="91" spans="1:24" ht="15.75" customHeight="1" x14ac:dyDescent="0.25">
      <c r="A91" s="14" t="s">
        <v>129</v>
      </c>
      <c r="B91" s="14">
        <f>B$18*($B$7/100)</f>
        <v>2027.4914089347078</v>
      </c>
      <c r="C91" s="14">
        <f>C$18*($B$7/100)</f>
        <v>2048.6111111111113</v>
      </c>
      <c r="D91" s="14">
        <f>D$18*($C$7/100)</f>
        <v>0</v>
      </c>
      <c r="E91" s="14">
        <f>E$18*($B$7/100)</f>
        <v>2006.8027210884352</v>
      </c>
      <c r="F91" s="30"/>
      <c r="G91" s="30"/>
      <c r="H91" s="30"/>
      <c r="I91" s="30"/>
      <c r="J91" s="30"/>
      <c r="K91" s="30"/>
      <c r="L91" s="30"/>
      <c r="M91" s="30"/>
      <c r="N91" s="30"/>
      <c r="O91" s="30"/>
      <c r="P91" s="30"/>
      <c r="Q91" s="30"/>
      <c r="R91" s="30"/>
      <c r="S91" s="30"/>
      <c r="T91" s="30"/>
      <c r="U91" s="30"/>
      <c r="V91" s="30"/>
      <c r="W91" s="30"/>
      <c r="X91" s="30"/>
    </row>
    <row r="92" spans="1:24" ht="15.75" customHeight="1" x14ac:dyDescent="0.25">
      <c r="A92" s="14" t="s">
        <v>130</v>
      </c>
      <c r="B92" s="14">
        <f>B$18*($B$8/100)</f>
        <v>2027.4914089347078</v>
      </c>
      <c r="C92" s="14">
        <f>C$18*($B$8/100)</f>
        <v>2048.6111111111113</v>
      </c>
      <c r="D92" s="14">
        <f>D$18*($C$8/100)</f>
        <v>0</v>
      </c>
      <c r="E92" s="14">
        <f>E$18*($B$8/100)</f>
        <v>2006.8027210884352</v>
      </c>
      <c r="F92" s="30"/>
      <c r="G92" s="30"/>
      <c r="H92" s="30"/>
      <c r="I92" s="30"/>
      <c r="J92" s="30"/>
      <c r="K92" s="30"/>
      <c r="L92" s="30"/>
      <c r="M92" s="30"/>
      <c r="N92" s="30"/>
      <c r="O92" s="30"/>
      <c r="P92" s="30"/>
      <c r="Q92" s="30"/>
      <c r="R92" s="30"/>
      <c r="S92" s="30"/>
      <c r="T92" s="30"/>
      <c r="U92" s="30"/>
      <c r="V92" s="30"/>
      <c r="W92" s="30"/>
      <c r="X92" s="30"/>
    </row>
    <row r="93" spans="1:24" ht="15.75" customHeight="1" x14ac:dyDescent="0.25">
      <c r="A93" s="14" t="s">
        <v>131</v>
      </c>
      <c r="B93" s="14">
        <f>B$18*($B$9/100)</f>
        <v>2027.4914089347078</v>
      </c>
      <c r="C93" s="14">
        <f>C$18*($B$9/100)</f>
        <v>2048.6111111111113</v>
      </c>
      <c r="D93" s="14">
        <f>D$18*($C$9/100)</f>
        <v>5959.5959595959584</v>
      </c>
      <c r="E93" s="14">
        <f>E$18*($B$9/100)</f>
        <v>2006.8027210884352</v>
      </c>
      <c r="F93" s="30"/>
      <c r="G93" s="30"/>
      <c r="H93" s="30"/>
      <c r="I93" s="30"/>
      <c r="J93" s="30"/>
      <c r="K93" s="30"/>
      <c r="L93" s="30"/>
      <c r="M93" s="30"/>
      <c r="N93" s="30"/>
      <c r="O93" s="30"/>
      <c r="P93" s="30"/>
      <c r="Q93" s="30"/>
      <c r="R93" s="30"/>
      <c r="S93" s="30"/>
      <c r="T93" s="30"/>
      <c r="U93" s="30"/>
      <c r="V93" s="30"/>
      <c r="W93" s="30"/>
      <c r="X93" s="30"/>
    </row>
    <row r="94" spans="1:24" ht="15.75" customHeight="1" x14ac:dyDescent="0.25">
      <c r="A94" s="14" t="s">
        <v>132</v>
      </c>
      <c r="B94" s="14">
        <f>B$18*($B$10/100)</f>
        <v>2027.4914089347078</v>
      </c>
      <c r="C94" s="14">
        <f>C$18*($B$10/100)</f>
        <v>2048.6111111111113</v>
      </c>
      <c r="D94" s="14">
        <f>D$18*($C$10/100)</f>
        <v>0</v>
      </c>
      <c r="E94" s="14">
        <f>E$18*($B$10/100)</f>
        <v>2006.8027210884352</v>
      </c>
      <c r="F94" s="30"/>
      <c r="G94" s="30"/>
      <c r="H94" s="30"/>
      <c r="I94" s="30"/>
      <c r="J94" s="30"/>
      <c r="K94" s="30"/>
      <c r="L94" s="30"/>
      <c r="M94" s="30"/>
      <c r="N94" s="30"/>
      <c r="O94" s="30"/>
      <c r="P94" s="30"/>
      <c r="Q94" s="30"/>
      <c r="R94" s="30"/>
      <c r="S94" s="30"/>
      <c r="T94" s="30"/>
      <c r="U94" s="30"/>
      <c r="V94" s="30"/>
      <c r="W94" s="30"/>
      <c r="X94" s="30"/>
    </row>
    <row r="95" spans="1:24" ht="15.75" customHeight="1" x14ac:dyDescent="0.25">
      <c r="A95" s="14" t="s">
        <v>133</v>
      </c>
      <c r="B95" s="14">
        <f>B$18*($B$11/100)</f>
        <v>2027.4914089347078</v>
      </c>
      <c r="C95" s="14">
        <f>C$18*($B$11/100)</f>
        <v>2048.6111111111113</v>
      </c>
      <c r="D95" s="14">
        <f>D$18*($C$11/100)</f>
        <v>0</v>
      </c>
      <c r="E95" s="14">
        <f>E$18*($B$11/100)</f>
        <v>2006.8027210884352</v>
      </c>
      <c r="F95" s="30"/>
      <c r="G95" s="30"/>
      <c r="H95" s="30"/>
      <c r="I95" s="30"/>
      <c r="J95" s="30"/>
      <c r="K95" s="30"/>
      <c r="L95" s="30"/>
      <c r="M95" s="30"/>
      <c r="N95" s="30"/>
      <c r="O95" s="30"/>
      <c r="P95" s="30"/>
      <c r="Q95" s="30"/>
      <c r="R95" s="30"/>
      <c r="S95" s="30"/>
      <c r="T95" s="30"/>
      <c r="U95" s="30"/>
      <c r="V95" s="30"/>
      <c r="W95" s="30"/>
      <c r="X95" s="30"/>
    </row>
    <row r="96" spans="1:24" ht="15.75" customHeight="1" x14ac:dyDescent="0.25">
      <c r="A96" s="14" t="s">
        <v>141</v>
      </c>
      <c r="B96" s="14">
        <f>B$18*($B$12/100)</f>
        <v>2027.4914089347078</v>
      </c>
      <c r="C96" s="14">
        <f>C$18*($B$12/100)</f>
        <v>2048.6111111111113</v>
      </c>
      <c r="D96" s="14">
        <f>D$18*($C$12/100)</f>
        <v>5959.5959595959584</v>
      </c>
      <c r="E96" s="14">
        <f>E$18*($B$12/100)</f>
        <v>2006.8027210884352</v>
      </c>
      <c r="F96" s="30"/>
      <c r="G96" s="30"/>
      <c r="H96" s="30"/>
      <c r="I96" s="30"/>
      <c r="J96" s="30"/>
      <c r="K96" s="30"/>
      <c r="L96" s="30"/>
      <c r="M96" s="30"/>
      <c r="N96" s="30"/>
      <c r="O96" s="30"/>
      <c r="P96" s="30"/>
      <c r="Q96" s="30"/>
      <c r="R96" s="30"/>
      <c r="S96" s="30"/>
      <c r="T96" s="30"/>
      <c r="U96" s="30"/>
      <c r="V96" s="30"/>
      <c r="W96" s="30"/>
      <c r="X96" s="30"/>
    </row>
    <row r="97" spans="1:24" ht="15.75" customHeight="1" x14ac:dyDescent="0.25">
      <c r="A97" s="14" t="s">
        <v>142</v>
      </c>
      <c r="B97" s="14">
        <f>B$18*($B$13/100)</f>
        <v>2027.4914089347078</v>
      </c>
      <c r="C97" s="14">
        <f>C$18*($B$13/100)</f>
        <v>2048.6111111111113</v>
      </c>
      <c r="D97" s="14">
        <f>D$18*($C$13/100)</f>
        <v>0</v>
      </c>
      <c r="E97" s="14">
        <f>E$18*($B$13/100)</f>
        <v>2006.8027210884352</v>
      </c>
      <c r="F97" s="30"/>
      <c r="G97" s="30"/>
      <c r="H97" s="30"/>
      <c r="I97" s="30"/>
      <c r="J97" s="30"/>
      <c r="K97" s="30"/>
      <c r="L97" s="30"/>
      <c r="M97" s="30"/>
      <c r="N97" s="30"/>
      <c r="O97" s="30"/>
      <c r="P97" s="30"/>
      <c r="Q97" s="30"/>
      <c r="R97" s="30"/>
      <c r="S97" s="30"/>
      <c r="T97" s="30"/>
      <c r="U97" s="30"/>
      <c r="V97" s="30"/>
      <c r="W97" s="30"/>
      <c r="X97" s="30"/>
    </row>
    <row r="98" spans="1:24" ht="15.75" customHeight="1" x14ac:dyDescent="0.25">
      <c r="A98" s="14" t="s">
        <v>143</v>
      </c>
      <c r="B98" s="14">
        <f>B$18*($B$14/100)</f>
        <v>2027.4914089347078</v>
      </c>
      <c r="C98" s="14">
        <f>C$18*($B$14/100)</f>
        <v>2048.6111111111113</v>
      </c>
      <c r="D98" s="14">
        <f>D$18*($C$14/100)</f>
        <v>0</v>
      </c>
      <c r="E98" s="14">
        <f>E$18*($B$14/100)</f>
        <v>2006.8027210884352</v>
      </c>
      <c r="F98" s="30"/>
      <c r="G98" s="30"/>
      <c r="H98" s="30"/>
      <c r="I98" s="30"/>
      <c r="J98" s="30"/>
      <c r="K98" s="30"/>
      <c r="L98" s="30"/>
      <c r="M98" s="30"/>
      <c r="N98" s="30"/>
      <c r="O98" s="30"/>
      <c r="P98" s="30"/>
      <c r="Q98" s="30"/>
      <c r="R98" s="30"/>
      <c r="S98" s="30"/>
      <c r="T98" s="30"/>
      <c r="U98" s="30"/>
      <c r="V98" s="30"/>
      <c r="W98" s="30"/>
      <c r="X98" s="30"/>
    </row>
    <row r="99" spans="1:24" ht="15.75" customHeight="1" x14ac:dyDescent="0.25">
      <c r="A99" s="14" t="s">
        <v>144</v>
      </c>
      <c r="B99" s="14">
        <f>B$18*($B$3/100)</f>
        <v>3041.2371134020614</v>
      </c>
      <c r="C99" s="14">
        <f>C$18*($B$3/100)</f>
        <v>3072.9166666666665</v>
      </c>
      <c r="D99" s="14">
        <f>D$18*($C$3/100)</f>
        <v>5959.5959595959584</v>
      </c>
      <c r="E99" s="14">
        <f>E$18*($B$3/100)</f>
        <v>3010.2040816326526</v>
      </c>
      <c r="F99" s="30"/>
      <c r="G99" s="30"/>
      <c r="H99" s="30"/>
      <c r="I99" s="30"/>
      <c r="J99" s="30"/>
      <c r="K99" s="30"/>
      <c r="L99" s="30"/>
      <c r="M99" s="30"/>
      <c r="N99" s="30"/>
      <c r="O99" s="30"/>
      <c r="P99" s="30"/>
      <c r="Q99" s="30"/>
      <c r="R99" s="30"/>
      <c r="S99" s="30"/>
      <c r="T99" s="30"/>
      <c r="U99" s="30"/>
      <c r="V99" s="30"/>
      <c r="W99" s="30"/>
      <c r="X99" s="30"/>
    </row>
    <row r="100" spans="1:24" ht="15.75" customHeight="1" x14ac:dyDescent="0.25">
      <c r="A100" s="14" t="s">
        <v>89</v>
      </c>
      <c r="B100" s="14">
        <f t="shared" ref="B100:E100" si="5">SUM(B88:B99)/11</f>
        <v>2211.8088097469536</v>
      </c>
      <c r="C100" s="14">
        <f t="shared" si="5"/>
        <v>2234.8484848484845</v>
      </c>
      <c r="D100" s="14">
        <f t="shared" si="5"/>
        <v>2167.1258034894395</v>
      </c>
      <c r="E100" s="14">
        <f t="shared" si="5"/>
        <v>2189.2393320964748</v>
      </c>
      <c r="F100" s="30"/>
      <c r="G100" s="30"/>
      <c r="H100" s="30"/>
      <c r="I100" s="30"/>
      <c r="J100" s="30"/>
      <c r="K100" s="30"/>
      <c r="L100" s="30"/>
      <c r="M100" s="30"/>
      <c r="N100" s="30"/>
      <c r="O100" s="30"/>
      <c r="P100" s="30"/>
      <c r="Q100" s="30"/>
      <c r="R100" s="30"/>
      <c r="S100" s="30"/>
      <c r="T100" s="30"/>
      <c r="U100" s="30"/>
      <c r="V100" s="30"/>
      <c r="W100" s="30"/>
      <c r="X100" s="30"/>
    </row>
    <row r="101" spans="1:24" ht="15.75" customHeight="1" x14ac:dyDescent="0.2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row>
    <row r="102" spans="1:24" ht="15.75" customHeight="1" x14ac:dyDescent="0.2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row>
    <row r="103" spans="1:24" ht="15.75" customHeight="1" x14ac:dyDescent="0.2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row>
    <row r="104" spans="1:24" ht="15.75" customHeight="1" x14ac:dyDescent="0.2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row>
    <row r="105" spans="1:24" ht="15.75" customHeight="1" x14ac:dyDescent="0.2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row>
    <row r="106" spans="1:24" ht="15.75" customHeight="1" x14ac:dyDescent="0.2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row>
    <row r="107" spans="1:24" ht="15.75" customHeight="1" x14ac:dyDescent="0.2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row>
    <row r="108" spans="1:24" ht="15.75" customHeight="1" x14ac:dyDescent="0.2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row>
    <row r="109" spans="1:24" ht="15.75" customHeight="1" x14ac:dyDescent="0.2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row>
    <row r="110" spans="1:24" ht="15.75" customHeight="1" x14ac:dyDescent="0.2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row>
    <row r="111" spans="1:24" ht="15.75" customHeight="1" x14ac:dyDescent="0.2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row>
    <row r="112" spans="1:24" ht="15.75" customHeight="1" x14ac:dyDescent="0.2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row>
    <row r="113" spans="1:24" ht="15.75" customHeight="1" x14ac:dyDescent="0.2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row>
    <row r="114" spans="1:24" ht="15.75" customHeight="1" x14ac:dyDescent="0.2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row>
    <row r="115" spans="1:24" ht="15.75" customHeight="1" x14ac:dyDescent="0.2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row>
    <row r="116" spans="1:24" ht="15.75" customHeight="1" x14ac:dyDescent="0.2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row>
    <row r="117" spans="1:24" ht="15.75" customHeight="1" x14ac:dyDescent="0.2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row>
    <row r="118" spans="1:24" ht="15.75" customHeight="1" x14ac:dyDescent="0.2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row>
    <row r="119" spans="1:24" ht="15.75" customHeight="1" x14ac:dyDescent="0.2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row>
    <row r="120" spans="1:24" ht="15.75" customHeight="1" x14ac:dyDescent="0.2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row>
    <row r="121" spans="1:24" ht="15.75" customHeight="1" x14ac:dyDescent="0.2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row>
    <row r="122" spans="1:24" ht="15.75" customHeight="1" x14ac:dyDescent="0.2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row>
    <row r="123" spans="1:24" ht="15.75" customHeight="1" x14ac:dyDescent="0.2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row>
    <row r="124" spans="1:24" ht="15.75" customHeight="1" x14ac:dyDescent="0.2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row>
    <row r="125" spans="1:24" ht="15.75" customHeight="1" x14ac:dyDescent="0.2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row>
    <row r="126" spans="1:24" ht="15.75" customHeight="1" x14ac:dyDescent="0.2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row>
    <row r="127" spans="1:24" ht="15.75" customHeight="1" x14ac:dyDescent="0.2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row>
    <row r="128" spans="1:24" ht="15.75" customHeight="1" x14ac:dyDescent="0.2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row>
    <row r="129" spans="1:24" ht="15.75" customHeight="1" x14ac:dyDescent="0.2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row>
    <row r="130" spans="1:24" ht="15.75" customHeight="1" x14ac:dyDescent="0.2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row>
    <row r="131" spans="1:24" ht="15.75" customHeight="1" x14ac:dyDescent="0.2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row>
    <row r="132" spans="1:24" ht="15.75" customHeight="1" x14ac:dyDescent="0.2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row>
    <row r="133" spans="1:24" ht="15.75" customHeight="1" x14ac:dyDescent="0.2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row>
    <row r="134" spans="1:24" ht="15.75" customHeight="1" x14ac:dyDescent="0.2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row>
    <row r="135" spans="1:24" ht="15.75" customHeight="1" x14ac:dyDescent="0.2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row>
    <row r="136" spans="1:24" ht="15.75" customHeight="1" x14ac:dyDescent="0.2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row>
    <row r="137" spans="1:24" ht="15.75" customHeight="1" x14ac:dyDescent="0.2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row>
    <row r="138" spans="1:24" ht="15.75" customHeight="1" x14ac:dyDescent="0.2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row>
    <row r="139" spans="1:24" ht="15.75" customHeight="1" x14ac:dyDescent="0.2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row>
    <row r="140" spans="1:24" ht="15.75" customHeight="1" x14ac:dyDescent="0.2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row>
    <row r="141" spans="1:24" ht="15.75" customHeight="1" x14ac:dyDescent="0.2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row>
    <row r="142" spans="1:24" ht="15.75" customHeight="1" x14ac:dyDescent="0.2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row>
    <row r="143" spans="1:24" ht="15.75" customHeight="1" x14ac:dyDescent="0.2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row>
    <row r="144" spans="1:24" ht="15.75" customHeight="1" x14ac:dyDescent="0.2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row>
    <row r="145" spans="1:24" ht="15.75" customHeight="1" x14ac:dyDescent="0.2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row>
    <row r="146" spans="1:24" ht="15.75" customHeight="1" x14ac:dyDescent="0.2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row>
    <row r="147" spans="1:24" ht="15.75" customHeight="1" x14ac:dyDescent="0.2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row>
    <row r="148" spans="1:24" ht="15.75" customHeight="1" x14ac:dyDescent="0.2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row>
    <row r="149" spans="1:24" ht="15.75" customHeight="1" x14ac:dyDescent="0.2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row>
    <row r="150" spans="1:24" ht="15.75" customHeight="1" x14ac:dyDescent="0.2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row>
    <row r="151" spans="1:24" ht="15.75" customHeight="1" x14ac:dyDescent="0.2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row>
    <row r="152" spans="1:24" ht="15.75" customHeight="1" x14ac:dyDescent="0.2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row>
    <row r="153" spans="1:24" ht="15.75" customHeight="1" x14ac:dyDescent="0.2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row>
    <row r="154" spans="1:24" ht="15.75" customHeight="1" x14ac:dyDescent="0.2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row>
    <row r="155" spans="1:24" ht="15.75" customHeight="1" x14ac:dyDescent="0.2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row>
    <row r="156" spans="1:24" ht="15.75" customHeight="1" x14ac:dyDescent="0.25">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row>
    <row r="157" spans="1:24" ht="15.75" customHeight="1" x14ac:dyDescent="0.25">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row>
    <row r="158" spans="1:24" ht="15.75" customHeight="1" x14ac:dyDescent="0.25">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row>
    <row r="159" spans="1:24" ht="15.75" customHeight="1" x14ac:dyDescent="0.25">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row>
    <row r="160" spans="1:24" ht="15.75" customHeight="1" x14ac:dyDescent="0.25">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row>
    <row r="161" spans="1:24" ht="15.75" customHeight="1" x14ac:dyDescent="0.25">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row>
    <row r="162" spans="1:24" ht="15.75" customHeight="1" x14ac:dyDescent="0.2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row>
    <row r="163" spans="1:24" ht="15.75" customHeight="1" x14ac:dyDescent="0.2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row>
    <row r="164" spans="1:24" ht="15.75" customHeight="1" x14ac:dyDescent="0.2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row>
    <row r="165" spans="1:24" ht="15.75" customHeight="1" x14ac:dyDescent="0.2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row>
    <row r="166" spans="1:24" ht="15.75" customHeight="1" x14ac:dyDescent="0.2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row>
    <row r="167" spans="1:24" ht="15.75" customHeight="1" x14ac:dyDescent="0.2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row>
    <row r="168" spans="1:24" ht="15.75" customHeight="1" x14ac:dyDescent="0.2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row>
    <row r="169" spans="1:24" ht="15.75" customHeight="1" x14ac:dyDescent="0.2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row>
    <row r="170" spans="1:24" ht="15.75" customHeight="1" x14ac:dyDescent="0.2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row>
    <row r="171" spans="1:24" ht="15.75" customHeight="1" x14ac:dyDescent="0.2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row>
    <row r="172" spans="1:24" ht="15.75" customHeight="1" x14ac:dyDescent="0.2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row>
    <row r="173" spans="1:24" ht="15.75" customHeight="1" x14ac:dyDescent="0.2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row>
    <row r="174" spans="1:24" ht="15.75" customHeight="1" x14ac:dyDescent="0.2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row>
    <row r="175" spans="1:24" ht="15.75" customHeight="1" x14ac:dyDescent="0.2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row>
    <row r="176" spans="1:24" ht="15.75" customHeight="1" x14ac:dyDescent="0.2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row>
    <row r="177" spans="1:24" ht="15.75" customHeight="1" x14ac:dyDescent="0.2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row>
    <row r="178" spans="1:24" ht="15.75" customHeight="1" x14ac:dyDescent="0.2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row>
    <row r="179" spans="1:24" ht="15.75" customHeight="1" x14ac:dyDescent="0.2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row>
    <row r="180" spans="1:24" ht="15.75" customHeight="1" x14ac:dyDescent="0.2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row>
    <row r="181" spans="1:24" ht="15.75" customHeight="1" x14ac:dyDescent="0.2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row>
    <row r="182" spans="1:24" ht="15.75" customHeight="1" x14ac:dyDescent="0.25">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row>
    <row r="183" spans="1:24" ht="15.75" customHeight="1" x14ac:dyDescent="0.2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row>
    <row r="184" spans="1:24" ht="15.75" customHeight="1" x14ac:dyDescent="0.25">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row>
    <row r="185" spans="1:24" ht="15.75" customHeight="1" x14ac:dyDescent="0.2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row>
    <row r="186" spans="1:24" ht="15.75" customHeight="1" x14ac:dyDescent="0.25">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row>
    <row r="187" spans="1:24" ht="15.75" customHeight="1" x14ac:dyDescent="0.25">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row>
    <row r="188" spans="1:24" ht="15.75" customHeight="1" x14ac:dyDescent="0.25">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row>
    <row r="189" spans="1:24" ht="15.75" customHeight="1" x14ac:dyDescent="0.25">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row>
    <row r="190" spans="1:24" ht="15.75" customHeight="1" x14ac:dyDescent="0.25">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row>
    <row r="191" spans="1:24" ht="15.75" customHeight="1" x14ac:dyDescent="0.25">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row>
    <row r="192" spans="1:24" ht="15.75" customHeight="1" x14ac:dyDescent="0.25">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row>
    <row r="193" spans="1:24" ht="15.75" customHeight="1" x14ac:dyDescent="0.25">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row>
    <row r="194" spans="1:24" ht="15.75" customHeight="1" x14ac:dyDescent="0.25">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row>
    <row r="195" spans="1:24" ht="15.75" customHeight="1" x14ac:dyDescent="0.2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row>
    <row r="196" spans="1:24" ht="15.75" customHeight="1" x14ac:dyDescent="0.25">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row>
    <row r="197" spans="1:24" ht="15.75" customHeight="1" x14ac:dyDescent="0.2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row>
    <row r="198" spans="1:24" ht="15.75" customHeight="1" x14ac:dyDescent="0.2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row>
    <row r="199" spans="1:24" ht="15.75" customHeight="1" x14ac:dyDescent="0.2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row>
    <row r="200" spans="1:24" ht="15.75" customHeight="1" x14ac:dyDescent="0.2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row>
    <row r="201" spans="1:24" ht="15.75" customHeight="1" x14ac:dyDescent="0.25">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row>
    <row r="202" spans="1:24" ht="15.75" customHeight="1" x14ac:dyDescent="0.25">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row>
    <row r="203" spans="1:24" ht="15.75" customHeight="1" x14ac:dyDescent="0.2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row>
    <row r="204" spans="1:24" ht="15.75" customHeight="1" x14ac:dyDescent="0.2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row>
    <row r="205" spans="1:24" ht="15.75" customHeight="1" x14ac:dyDescent="0.2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row>
    <row r="206" spans="1:24" ht="15.75" customHeight="1" x14ac:dyDescent="0.25">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row>
    <row r="207" spans="1:24" ht="15.75" customHeight="1" x14ac:dyDescent="0.25">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row>
    <row r="208" spans="1:24" ht="15.75" customHeight="1" x14ac:dyDescent="0.2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row>
    <row r="209" spans="1:24" ht="15.75" customHeight="1" x14ac:dyDescent="0.2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row>
    <row r="210" spans="1:24" ht="15.75" customHeight="1" x14ac:dyDescent="0.2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row>
    <row r="211" spans="1:24" ht="15.75" customHeight="1" x14ac:dyDescent="0.2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row>
    <row r="212" spans="1:24" ht="15.75" customHeight="1" x14ac:dyDescent="0.25">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row>
    <row r="213" spans="1:24" ht="15.75" customHeight="1" x14ac:dyDescent="0.25">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row>
    <row r="214" spans="1:24" ht="15.75" customHeight="1" x14ac:dyDescent="0.2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row>
    <row r="215" spans="1:24" ht="15.75" customHeight="1" x14ac:dyDescent="0.2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row>
    <row r="216" spans="1:24" ht="15.75" customHeight="1" x14ac:dyDescent="0.25">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row>
    <row r="217" spans="1:24" ht="15.75" customHeight="1" x14ac:dyDescent="0.25">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row>
    <row r="218" spans="1:24" ht="15.75" customHeight="1" x14ac:dyDescent="0.25">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row>
    <row r="219" spans="1:24" ht="15.75" customHeight="1" x14ac:dyDescent="0.25">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row>
    <row r="220" spans="1:24" ht="15.75" customHeight="1" x14ac:dyDescent="0.25">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row>
    <row r="221" spans="1:24" ht="15.75" customHeight="1" x14ac:dyDescent="0.25">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row>
    <row r="222" spans="1:24" ht="15.75" customHeight="1" x14ac:dyDescent="0.25">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row>
    <row r="223" spans="1:24" ht="15.75" customHeight="1" x14ac:dyDescent="0.25">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row>
    <row r="224" spans="1:24" ht="15.75" customHeight="1" x14ac:dyDescent="0.25">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row>
    <row r="225" spans="1:24" ht="15.75" customHeight="1" x14ac:dyDescent="0.2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row>
    <row r="226" spans="1:24" ht="15.75" customHeight="1" x14ac:dyDescent="0.25">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row>
    <row r="227" spans="1:24" ht="15.75" customHeight="1" x14ac:dyDescent="0.25">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row>
    <row r="228" spans="1:24" ht="15.75" customHeight="1" x14ac:dyDescent="0.25">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row>
    <row r="229" spans="1:24" ht="15.75" customHeight="1" x14ac:dyDescent="0.25">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row>
    <row r="230" spans="1:24" ht="15.75" customHeight="1" x14ac:dyDescent="0.25">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row>
    <row r="231" spans="1:24" ht="15.75" customHeight="1" x14ac:dyDescent="0.25">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row>
    <row r="232" spans="1:24" ht="15.75" customHeight="1" x14ac:dyDescent="0.25">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row>
    <row r="233" spans="1:24" ht="15.75" customHeight="1" x14ac:dyDescent="0.25">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row>
    <row r="234" spans="1:24" ht="15.75" customHeight="1" x14ac:dyDescent="0.25">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row>
    <row r="235" spans="1:24" ht="15.75" customHeight="1" x14ac:dyDescent="0.2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row>
    <row r="236" spans="1:24" ht="15.75" customHeight="1" x14ac:dyDescent="0.25">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row>
    <row r="237" spans="1:24" ht="15.75" customHeight="1" x14ac:dyDescent="0.25">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row>
    <row r="238" spans="1:24" ht="15.75" customHeight="1" x14ac:dyDescent="0.25">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row>
    <row r="239" spans="1:24" ht="15.75" customHeight="1" x14ac:dyDescent="0.25">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row>
    <row r="240" spans="1:24" ht="15.75" customHeight="1" x14ac:dyDescent="0.2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row>
    <row r="241" spans="1:24" ht="15.75" customHeight="1" x14ac:dyDescent="0.25">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row>
    <row r="242" spans="1:24" ht="15.75" customHeight="1" x14ac:dyDescent="0.2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row>
    <row r="243" spans="1:24" ht="15.75" customHeight="1" x14ac:dyDescent="0.2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row>
    <row r="244" spans="1:24" ht="15.75" customHeight="1" x14ac:dyDescent="0.2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row>
    <row r="245" spans="1:24" ht="15.75" customHeight="1" x14ac:dyDescent="0.2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row>
    <row r="246" spans="1:24" ht="15.75" customHeight="1" x14ac:dyDescent="0.25">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row>
    <row r="247" spans="1:24" ht="15.75" customHeight="1" x14ac:dyDescent="0.25">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row>
    <row r="248" spans="1:24" ht="15.75" customHeight="1" x14ac:dyDescent="0.25">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row>
    <row r="249" spans="1:24" ht="15.75" customHeight="1" x14ac:dyDescent="0.25">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row>
    <row r="250" spans="1:24" ht="15.75" customHeight="1" x14ac:dyDescent="0.25">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row>
    <row r="251" spans="1:24" ht="15.75" customHeight="1" x14ac:dyDescent="0.25">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row>
    <row r="252" spans="1:24" ht="15.75" customHeight="1" x14ac:dyDescent="0.25">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row>
    <row r="253" spans="1:24" ht="15.75" customHeight="1" x14ac:dyDescent="0.25">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row>
    <row r="254" spans="1:24" ht="15.75" customHeight="1" x14ac:dyDescent="0.25">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row>
    <row r="255" spans="1:24" ht="15.75" customHeight="1" x14ac:dyDescent="0.2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row>
    <row r="256" spans="1:24" ht="15.75" customHeight="1" x14ac:dyDescent="0.25">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row>
    <row r="257" spans="1:24" ht="15.75" customHeight="1" x14ac:dyDescent="0.25">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row>
    <row r="258" spans="1:24" ht="15.75" customHeight="1" x14ac:dyDescent="0.25">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row>
    <row r="259" spans="1:24" ht="15.75" customHeight="1" x14ac:dyDescent="0.25">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row>
    <row r="260" spans="1:24" ht="15.75" customHeight="1" x14ac:dyDescent="0.25">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row>
    <row r="261" spans="1:24" ht="15.75" customHeight="1" x14ac:dyDescent="0.25">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row>
    <row r="262" spans="1:24" ht="15.75" customHeight="1" x14ac:dyDescent="0.25">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row>
    <row r="263" spans="1:24" ht="15.75" customHeight="1" x14ac:dyDescent="0.25">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row>
    <row r="264" spans="1:24" ht="15.75" customHeight="1" x14ac:dyDescent="0.25">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row>
    <row r="265" spans="1:24" ht="15.75" customHeight="1" x14ac:dyDescent="0.2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row>
    <row r="266" spans="1:24" ht="15.75" customHeight="1" x14ac:dyDescent="0.25">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row>
    <row r="267" spans="1:24" ht="15.75" customHeight="1" x14ac:dyDescent="0.25">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row>
    <row r="268" spans="1:24" ht="15.75" customHeight="1" x14ac:dyDescent="0.25">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row>
    <row r="269" spans="1:24" ht="15.75" customHeight="1" x14ac:dyDescent="0.25">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row>
    <row r="270" spans="1:24" ht="15.75" customHeight="1" x14ac:dyDescent="0.25">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row>
    <row r="271" spans="1:24" ht="15.75" customHeight="1" x14ac:dyDescent="0.25">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row>
    <row r="272" spans="1:24" ht="15.75" customHeight="1" x14ac:dyDescent="0.25">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row>
    <row r="273" spans="1:24" ht="15.75" customHeight="1" x14ac:dyDescent="0.25">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row>
    <row r="274" spans="1:24" ht="15.75" customHeight="1" x14ac:dyDescent="0.25">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row>
    <row r="275" spans="1:24" ht="15.75" customHeight="1" x14ac:dyDescent="0.25">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row>
    <row r="276" spans="1:24" ht="15.75" customHeight="1" x14ac:dyDescent="0.25">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row>
    <row r="277" spans="1:24" ht="15.75" customHeight="1" x14ac:dyDescent="0.25">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row>
    <row r="278" spans="1:24" ht="15.75" customHeight="1" x14ac:dyDescent="0.25">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row>
    <row r="279" spans="1:24" ht="15.75" customHeight="1" x14ac:dyDescent="0.25">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row>
    <row r="280" spans="1:24" ht="15.75" customHeight="1" x14ac:dyDescent="0.25">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row>
    <row r="281" spans="1:24" ht="15.75" customHeight="1" x14ac:dyDescent="0.25">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row>
    <row r="282" spans="1:24" ht="15.75" customHeight="1" x14ac:dyDescent="0.25">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row>
    <row r="283" spans="1:24" ht="15.75" customHeight="1" x14ac:dyDescent="0.25">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row>
    <row r="284" spans="1:24" ht="15.75" customHeight="1" x14ac:dyDescent="0.25">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row>
    <row r="285" spans="1:24" ht="15.75" customHeight="1" x14ac:dyDescent="0.25">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row>
    <row r="286" spans="1:24" ht="15.75" customHeight="1" x14ac:dyDescent="0.25">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row>
    <row r="287" spans="1:24" ht="15.75" customHeight="1" x14ac:dyDescent="0.25">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row>
    <row r="288" spans="1:24" ht="15.75" customHeight="1" x14ac:dyDescent="0.25">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row>
    <row r="289" spans="1:24" ht="15.75" customHeight="1" x14ac:dyDescent="0.25">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row>
    <row r="290" spans="1:24" ht="15.75" customHeight="1" x14ac:dyDescent="0.25">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row>
    <row r="291" spans="1:24" ht="15.75" customHeight="1" x14ac:dyDescent="0.25">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row>
    <row r="292" spans="1:24" ht="15.75" customHeight="1" x14ac:dyDescent="0.25">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row>
    <row r="293" spans="1:24" ht="15.75" customHeight="1" x14ac:dyDescent="0.25">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row>
    <row r="294" spans="1:24" ht="15.75" customHeight="1" x14ac:dyDescent="0.25">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row>
    <row r="295" spans="1:24" ht="15.75" customHeight="1" x14ac:dyDescent="0.25">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row>
    <row r="296" spans="1:24" ht="15.75" customHeight="1" x14ac:dyDescent="0.25">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row>
    <row r="297" spans="1:24" ht="15.75" customHeight="1" x14ac:dyDescent="0.25">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row>
    <row r="298" spans="1:24" ht="15.75" customHeight="1" x14ac:dyDescent="0.25">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row>
    <row r="299" spans="1:24" ht="15.75" customHeight="1" x14ac:dyDescent="0.25">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row>
    <row r="300" spans="1:24" ht="15.75" customHeight="1" x14ac:dyDescent="0.25">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row>
    <row r="301" spans="1:24" ht="15.75" customHeight="1" x14ac:dyDescent="0.25"/>
    <row r="302" spans="1:24" ht="15.75" customHeight="1" x14ac:dyDescent="0.25"/>
    <row r="303" spans="1:24" ht="15.75" customHeight="1" x14ac:dyDescent="0.25"/>
    <row r="304" spans="1:2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C3:C5"/>
    <mergeCell ref="C6:C8"/>
    <mergeCell ref="C9:C11"/>
    <mergeCell ref="C12: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94E9A-CC1C-49DF-8F9B-34505740AAB6}">
  <dimension ref="A1:J1005"/>
  <sheetViews>
    <sheetView workbookViewId="0">
      <selection activeCell="M16" sqref="M16"/>
    </sheetView>
  </sheetViews>
  <sheetFormatPr baseColWidth="10" defaultColWidth="14.42578125" defaultRowHeight="15" customHeight="1" x14ac:dyDescent="0.25"/>
  <cols>
    <col min="1" max="1" width="5.42578125" customWidth="1"/>
    <col min="2" max="2" width="8.5703125" customWidth="1"/>
    <col min="3" max="3" width="8.7109375" customWidth="1"/>
    <col min="4" max="4" width="9.5703125" customWidth="1"/>
    <col min="5" max="5" width="11.42578125" customWidth="1"/>
    <col min="6" max="6" width="9.42578125" customWidth="1"/>
    <col min="7" max="7" width="8.85546875" customWidth="1"/>
    <col min="8" max="8" width="8.42578125" customWidth="1"/>
    <col min="9" max="9" width="7.42578125" customWidth="1"/>
    <col min="10" max="10" width="8" customWidth="1"/>
    <col min="11" max="26" width="15.140625" customWidth="1"/>
  </cols>
  <sheetData>
    <row r="1" spans="1:10" ht="60" customHeight="1" x14ac:dyDescent="0.25">
      <c r="A1" s="49"/>
      <c r="B1" s="50" t="s">
        <v>134</v>
      </c>
      <c r="C1" s="50" t="s">
        <v>135</v>
      </c>
      <c r="D1" s="50" t="s">
        <v>136</v>
      </c>
      <c r="E1" s="50" t="s">
        <v>137</v>
      </c>
      <c r="F1" s="50" t="s">
        <v>138</v>
      </c>
      <c r="G1" s="50" t="s">
        <v>139</v>
      </c>
      <c r="H1" s="50" t="s">
        <v>269</v>
      </c>
      <c r="I1" s="50" t="s">
        <v>140</v>
      </c>
    </row>
    <row r="2" spans="1:10" x14ac:dyDescent="0.25">
      <c r="A2" s="107" t="s">
        <v>59</v>
      </c>
      <c r="B2" s="109">
        <f>'Ejercicio 8'!B10</f>
        <v>20000</v>
      </c>
      <c r="C2" s="109">
        <v>1250</v>
      </c>
      <c r="D2" s="108">
        <f>+'Ejercicio 8'!B29</f>
        <v>21619.047619047618</v>
      </c>
      <c r="E2" s="67">
        <f>+'Ejercicio 9'!C40</f>
        <v>2710.8492881688726</v>
      </c>
      <c r="F2" s="67">
        <f>+'Ejercicio 9'!$B$101</f>
        <v>136.75850668875802</v>
      </c>
      <c r="G2" s="67">
        <f>'Ejercicio 9'!C38</f>
        <v>24329.896907216491</v>
      </c>
      <c r="H2" s="67">
        <f>+'Ejercicio 10'!B31</f>
        <v>2211.8088097469536</v>
      </c>
      <c r="I2" s="68">
        <f>+G2+F2+E2</f>
        <v>27177.504702074122</v>
      </c>
      <c r="J2" t="s">
        <v>192</v>
      </c>
    </row>
    <row r="3" spans="1:10" x14ac:dyDescent="0.25">
      <c r="A3" s="199"/>
      <c r="B3" s="197"/>
      <c r="C3" s="197"/>
      <c r="D3" s="203"/>
      <c r="E3" s="67">
        <f>+'Ejercicio 9'!D40</f>
        <v>2964.2857142857138</v>
      </c>
      <c r="F3" s="67">
        <f>+'Ejercicio 9'!$C$101</f>
        <v>138.1830744667659</v>
      </c>
      <c r="G3" s="67">
        <f>'Ejercicio 9'!D38</f>
        <v>24583.333333333332</v>
      </c>
      <c r="H3" s="67">
        <f>+'Ejercicio 10'!C31</f>
        <v>2234.8484848484845</v>
      </c>
      <c r="I3" s="68">
        <f t="shared" ref="I3:I21" si="0">+G3+F3+E3</f>
        <v>27685.80212208581</v>
      </c>
      <c r="J3" t="s">
        <v>199</v>
      </c>
    </row>
    <row r="4" spans="1:10" x14ac:dyDescent="0.25">
      <c r="A4" s="199"/>
      <c r="B4" s="197"/>
      <c r="C4" s="197"/>
      <c r="D4" s="203"/>
      <c r="E4" s="67">
        <f>+'Ejercicio 9'!E40</f>
        <v>2219.3362193362154</v>
      </c>
      <c r="F4" s="67">
        <f>+'Ejercicio 9'!$D$101</f>
        <v>133.99570857383361</v>
      </c>
      <c r="G4" s="67">
        <f>'Ejercicio 9'!E38</f>
        <v>23838.383838383834</v>
      </c>
      <c r="H4" s="67">
        <f>+'Ejercicio 10'!D31</f>
        <v>2167.1258034894395</v>
      </c>
      <c r="I4" s="68">
        <f t="shared" si="0"/>
        <v>26191.715766293884</v>
      </c>
      <c r="J4" t="s">
        <v>200</v>
      </c>
    </row>
    <row r="5" spans="1:10" x14ac:dyDescent="0.25">
      <c r="A5" s="200"/>
      <c r="B5" s="198"/>
      <c r="C5" s="198"/>
      <c r="D5" s="204"/>
      <c r="E5" s="67">
        <f>+'Ejercicio 9'!F40</f>
        <v>2462.5850340136021</v>
      </c>
      <c r="F5" s="67">
        <f>+'Ejercicio 9'!$E$101</f>
        <v>135.36301172254619</v>
      </c>
      <c r="G5" s="67">
        <f>'Ejercicio 9'!F38</f>
        <v>24081.63265306122</v>
      </c>
      <c r="H5" s="67">
        <f>+'Ejercicio 10'!E31</f>
        <v>2189.2393320964748</v>
      </c>
      <c r="I5" s="68">
        <f t="shared" si="0"/>
        <v>26679.58069879737</v>
      </c>
      <c r="J5" t="s">
        <v>201</v>
      </c>
    </row>
    <row r="6" spans="1:10" x14ac:dyDescent="0.25">
      <c r="A6" s="107" t="s">
        <v>60</v>
      </c>
      <c r="B6" s="109">
        <f>'Ejercicio 8'!B11</f>
        <v>50000</v>
      </c>
      <c r="C6" s="109">
        <v>1250</v>
      </c>
      <c r="D6" s="110">
        <f>+'Ejercicio 8'!B39</f>
        <v>50000</v>
      </c>
      <c r="E6" s="67">
        <f>'Ejercicio 9'!C50</f>
        <v>1546.391752577314</v>
      </c>
      <c r="F6" s="67">
        <f>+'Ejercicio 9'!$B$101</f>
        <v>136.75850668875802</v>
      </c>
      <c r="G6" s="67">
        <f>+'Ejercicio 9'!C48</f>
        <v>51546.391752577314</v>
      </c>
      <c r="H6" s="67">
        <f>+'Ejercicio 10'!B47</f>
        <v>2211.8088097469536</v>
      </c>
      <c r="I6" s="68">
        <f>+E6+G6</f>
        <v>53092.783505154628</v>
      </c>
      <c r="J6" t="s">
        <v>192</v>
      </c>
    </row>
    <row r="7" spans="1:10" x14ac:dyDescent="0.25">
      <c r="A7" s="199"/>
      <c r="B7" s="197"/>
      <c r="C7" s="197"/>
      <c r="D7" s="201"/>
      <c r="E7" s="67">
        <f>+'Ejercicio 9'!D50</f>
        <v>2083.3333333333358</v>
      </c>
      <c r="F7" s="67">
        <f>+'Ejercicio 9'!$C$101</f>
        <v>138.1830744667659</v>
      </c>
      <c r="G7" s="67">
        <f>+'Ejercicio 9'!D48</f>
        <v>52083.333333333336</v>
      </c>
      <c r="H7" s="67">
        <f>+'Ejercicio 10'!C47</f>
        <v>2234.8484848484845</v>
      </c>
      <c r="I7" s="68">
        <f t="shared" ref="I7:I21" si="1">+E7+G7</f>
        <v>54166.666666666672</v>
      </c>
      <c r="J7" t="s">
        <v>199</v>
      </c>
    </row>
    <row r="8" spans="1:10" x14ac:dyDescent="0.25">
      <c r="A8" s="199"/>
      <c r="B8" s="197"/>
      <c r="C8" s="197"/>
      <c r="D8" s="201"/>
      <c r="E8" s="67">
        <f>+'Ejercicio 9'!E50</f>
        <v>505.05050505050167</v>
      </c>
      <c r="F8" s="67">
        <f>+'Ejercicio 9'!$D$101</f>
        <v>133.99570857383361</v>
      </c>
      <c r="G8" s="67">
        <f>+'Ejercicio 9'!E48</f>
        <v>50505.050505050502</v>
      </c>
      <c r="H8" s="67">
        <f>+'Ejercicio 10'!D47</f>
        <v>2167.1258034894395</v>
      </c>
      <c r="I8" s="68">
        <f t="shared" si="1"/>
        <v>51010.101010101003</v>
      </c>
      <c r="J8" t="s">
        <v>200</v>
      </c>
    </row>
    <row r="9" spans="1:10" x14ac:dyDescent="0.25">
      <c r="A9" s="200"/>
      <c r="B9" s="198"/>
      <c r="C9" s="198"/>
      <c r="D9" s="202"/>
      <c r="E9" s="67">
        <f>+'Ejercicio 9'!F50</f>
        <v>1020.4081632653033</v>
      </c>
      <c r="F9" s="67">
        <f>+'Ejercicio 9'!$E$101</f>
        <v>135.36301172254619</v>
      </c>
      <c r="G9" s="67">
        <f>+'Ejercicio 9'!F48</f>
        <v>51020.408163265303</v>
      </c>
      <c r="H9" s="67">
        <f>+'Ejercicio 10'!E47</f>
        <v>2189.2393320964748</v>
      </c>
      <c r="I9" s="68">
        <f t="shared" si="1"/>
        <v>52040.816326530607</v>
      </c>
      <c r="J9" t="s">
        <v>201</v>
      </c>
    </row>
    <row r="10" spans="1:10" x14ac:dyDescent="0.25">
      <c r="A10" s="107" t="s">
        <v>61</v>
      </c>
      <c r="B10" s="109">
        <f>'Ejercicio 8'!B12</f>
        <v>50000</v>
      </c>
      <c r="C10" s="109">
        <v>1250</v>
      </c>
      <c r="D10" s="110">
        <f>+'Ejercicio 8'!E39</f>
        <v>50000</v>
      </c>
      <c r="E10" s="67">
        <f>+'Ejercicio 9'!C60</f>
        <v>1546.391752577314</v>
      </c>
      <c r="F10" s="67">
        <f>+'Ejercicio 9'!$B$101</f>
        <v>136.75850668875802</v>
      </c>
      <c r="G10" s="67">
        <f>+'Ejercicio 9'!C58</f>
        <v>51546.391752577314</v>
      </c>
      <c r="H10" s="67">
        <f>+'Ejercicio 10'!B68</f>
        <v>2211.8088097469536</v>
      </c>
      <c r="I10" s="68">
        <f t="shared" si="1"/>
        <v>53092.783505154628</v>
      </c>
      <c r="J10" t="s">
        <v>192</v>
      </c>
    </row>
    <row r="11" spans="1:10" x14ac:dyDescent="0.25">
      <c r="A11" s="199"/>
      <c r="B11" s="197"/>
      <c r="C11" s="197"/>
      <c r="D11" s="201"/>
      <c r="E11" s="67">
        <f>+'Ejercicio 9'!D60</f>
        <v>2083.3333333333358</v>
      </c>
      <c r="F11" s="67">
        <f>+'Ejercicio 9'!$C$101</f>
        <v>138.1830744667659</v>
      </c>
      <c r="G11" s="67">
        <f>+'Ejercicio 9'!D58</f>
        <v>52083.333333333336</v>
      </c>
      <c r="H11" s="67">
        <f>+'Ejercicio 10'!C68</f>
        <v>2234.8484848484845</v>
      </c>
      <c r="I11" s="68">
        <f t="shared" si="1"/>
        <v>54166.666666666672</v>
      </c>
      <c r="J11" t="s">
        <v>199</v>
      </c>
    </row>
    <row r="12" spans="1:10" x14ac:dyDescent="0.25">
      <c r="A12" s="199"/>
      <c r="B12" s="197"/>
      <c r="C12" s="197"/>
      <c r="D12" s="201"/>
      <c r="E12" s="67">
        <f>+'Ejercicio 9'!E60</f>
        <v>505.05050505050167</v>
      </c>
      <c r="F12" s="67">
        <f>+'Ejercicio 9'!$D$101</f>
        <v>133.99570857383361</v>
      </c>
      <c r="G12" s="67">
        <f>+'Ejercicio 9'!E58</f>
        <v>50505.050505050502</v>
      </c>
      <c r="H12" s="67">
        <f>+'Ejercicio 10'!D68</f>
        <v>2167.1258034894395</v>
      </c>
      <c r="I12" s="68">
        <f t="shared" si="1"/>
        <v>51010.101010101003</v>
      </c>
      <c r="J12" t="s">
        <v>200</v>
      </c>
    </row>
    <row r="13" spans="1:10" x14ac:dyDescent="0.25">
      <c r="A13" s="200"/>
      <c r="B13" s="198"/>
      <c r="C13" s="198"/>
      <c r="D13" s="202"/>
      <c r="E13" s="67">
        <f>+'Ejercicio 9'!F60</f>
        <v>1020.4081632653033</v>
      </c>
      <c r="F13" s="67">
        <f>+'Ejercicio 9'!$E$101</f>
        <v>135.36301172254619</v>
      </c>
      <c r="G13" s="67">
        <f>+'Ejercicio 9'!F58</f>
        <v>51020.408163265303</v>
      </c>
      <c r="H13" s="67">
        <f>+'Ejercicio 10'!E68</f>
        <v>2189.2393320964748</v>
      </c>
      <c r="I13" s="68">
        <f t="shared" si="1"/>
        <v>52040.816326530607</v>
      </c>
      <c r="J13" t="s">
        <v>201</v>
      </c>
    </row>
    <row r="14" spans="1:10" x14ac:dyDescent="0.25">
      <c r="A14" s="107" t="s">
        <v>62</v>
      </c>
      <c r="B14" s="109">
        <f>'Ejercicio 8'!B13</f>
        <v>50000</v>
      </c>
      <c r="C14" s="109">
        <v>1250</v>
      </c>
      <c r="D14" s="110">
        <f>+'Ejercicio 8'!B48</f>
        <v>50000</v>
      </c>
      <c r="E14" s="67">
        <f>+'Ejercicio 9'!C70</f>
        <v>1546.391752577314</v>
      </c>
      <c r="F14" s="67">
        <f>+'Ejercicio 9'!$B$101</f>
        <v>136.75850668875802</v>
      </c>
      <c r="G14" s="67">
        <f>+'Ejercicio 9'!C68</f>
        <v>51546.391752577314</v>
      </c>
      <c r="H14" s="67">
        <f>+'Ejercicio 10'!B84</f>
        <v>2211.8088097469536</v>
      </c>
      <c r="I14" s="68">
        <f t="shared" si="1"/>
        <v>53092.783505154628</v>
      </c>
      <c r="J14" t="s">
        <v>192</v>
      </c>
    </row>
    <row r="15" spans="1:10" x14ac:dyDescent="0.25">
      <c r="A15" s="199"/>
      <c r="B15" s="197"/>
      <c r="C15" s="197"/>
      <c r="D15" s="201"/>
      <c r="E15" s="67">
        <f>+'Ejercicio 9'!D70</f>
        <v>2083.3333333333358</v>
      </c>
      <c r="F15" s="67">
        <f>+'Ejercicio 9'!$C$101</f>
        <v>138.1830744667659</v>
      </c>
      <c r="G15" s="67">
        <f>+'Ejercicio 9'!D68</f>
        <v>52083.333333333336</v>
      </c>
      <c r="H15" s="67">
        <f>+'Ejercicio 10'!C84</f>
        <v>2234.8484848484845</v>
      </c>
      <c r="I15" s="68">
        <f t="shared" si="1"/>
        <v>54166.666666666672</v>
      </c>
      <c r="J15" t="s">
        <v>199</v>
      </c>
    </row>
    <row r="16" spans="1:10" x14ac:dyDescent="0.25">
      <c r="A16" s="199"/>
      <c r="B16" s="197"/>
      <c r="C16" s="197"/>
      <c r="D16" s="201"/>
      <c r="E16" s="67">
        <f>+'Ejercicio 9'!E70</f>
        <v>505.05050505050167</v>
      </c>
      <c r="F16" s="67">
        <f>+'Ejercicio 9'!$D$101</f>
        <v>133.99570857383361</v>
      </c>
      <c r="G16" s="67">
        <f>+'Ejercicio 9'!E68</f>
        <v>50505.050505050502</v>
      </c>
      <c r="H16" s="67">
        <f>+'Ejercicio 10'!D84</f>
        <v>2167.1258034894395</v>
      </c>
      <c r="I16" s="68">
        <f t="shared" si="1"/>
        <v>51010.101010101003</v>
      </c>
      <c r="J16" t="s">
        <v>200</v>
      </c>
    </row>
    <row r="17" spans="1:10" x14ac:dyDescent="0.25">
      <c r="A17" s="200"/>
      <c r="B17" s="198"/>
      <c r="C17" s="198"/>
      <c r="D17" s="202"/>
      <c r="E17" s="67">
        <f>+'Ejercicio 9'!F70</f>
        <v>1020.4081632653033</v>
      </c>
      <c r="F17" s="67">
        <f>+'Ejercicio 9'!$E$101</f>
        <v>135.36301172254619</v>
      </c>
      <c r="G17" s="67">
        <f>+'Ejercicio 9'!F68</f>
        <v>51020.408163265303</v>
      </c>
      <c r="H17" s="67">
        <f>+'Ejercicio 10'!E84</f>
        <v>2189.2393320964748</v>
      </c>
      <c r="I17" s="68">
        <f t="shared" si="1"/>
        <v>52040.816326530607</v>
      </c>
      <c r="J17" t="s">
        <v>201</v>
      </c>
    </row>
    <row r="18" spans="1:10" x14ac:dyDescent="0.25">
      <c r="A18" s="107" t="s">
        <v>63</v>
      </c>
      <c r="B18" s="109">
        <f>'Ejercicio 8'!B14</f>
        <v>50000</v>
      </c>
      <c r="C18" s="109">
        <v>1250</v>
      </c>
      <c r="D18" s="110" t="e">
        <f>+'Ejercicio 8'!E48</f>
        <v>#REF!</v>
      </c>
      <c r="E18" s="67">
        <f>+'Ejercicio 9'!C81</f>
        <v>1546.391752577314</v>
      </c>
      <c r="F18" s="67">
        <f>+'Ejercicio 9'!$B$101</f>
        <v>136.75850668875802</v>
      </c>
      <c r="G18" s="67">
        <f>+'Ejercicio 9'!C79</f>
        <v>51546.391752577314</v>
      </c>
      <c r="H18" s="67">
        <f>+'Ejercicio 10'!B100</f>
        <v>2211.8088097469536</v>
      </c>
      <c r="I18" s="68">
        <f t="shared" si="1"/>
        <v>53092.783505154628</v>
      </c>
      <c r="J18" t="s">
        <v>192</v>
      </c>
    </row>
    <row r="19" spans="1:10" x14ac:dyDescent="0.25">
      <c r="A19" s="199"/>
      <c r="B19" s="197"/>
      <c r="C19" s="197"/>
      <c r="D19" s="201"/>
      <c r="E19" s="67">
        <f>+'Ejercicio 9'!D81</f>
        <v>2083.3333333333358</v>
      </c>
      <c r="F19" s="67">
        <f>+'Ejercicio 9'!$C$101</f>
        <v>138.1830744667659</v>
      </c>
      <c r="G19" s="67">
        <f>+'Ejercicio 9'!D79</f>
        <v>52083.333333333336</v>
      </c>
      <c r="H19" s="67">
        <f>+'Ejercicio 10'!C100</f>
        <v>2234.8484848484845</v>
      </c>
      <c r="I19" s="68">
        <f t="shared" si="1"/>
        <v>54166.666666666672</v>
      </c>
      <c r="J19" t="s">
        <v>199</v>
      </c>
    </row>
    <row r="20" spans="1:10" x14ac:dyDescent="0.25">
      <c r="A20" s="199"/>
      <c r="B20" s="197"/>
      <c r="C20" s="197"/>
      <c r="D20" s="201"/>
      <c r="E20" s="67">
        <f>+'Ejercicio 9'!E81</f>
        <v>505.05050505050167</v>
      </c>
      <c r="F20" s="67">
        <f>+'Ejercicio 9'!$D$101</f>
        <v>133.99570857383361</v>
      </c>
      <c r="G20" s="67">
        <f>+'Ejercicio 9'!E79</f>
        <v>50505.050505050502</v>
      </c>
      <c r="H20" s="67">
        <f>+'Ejercicio 10'!D100</f>
        <v>2167.1258034894395</v>
      </c>
      <c r="I20" s="68">
        <f t="shared" si="1"/>
        <v>51010.101010101003</v>
      </c>
      <c r="J20" t="s">
        <v>200</v>
      </c>
    </row>
    <row r="21" spans="1:10" x14ac:dyDescent="0.25">
      <c r="A21" s="200"/>
      <c r="B21" s="198"/>
      <c r="C21" s="198"/>
      <c r="D21" s="202"/>
      <c r="E21" s="67">
        <f>+'Ejercicio 9'!F81</f>
        <v>1020.4081632653033</v>
      </c>
      <c r="F21" s="67">
        <f>+'Ejercicio 9'!$E$101</f>
        <v>135.36301172254619</v>
      </c>
      <c r="G21" s="67">
        <f>+'Ejercicio 9'!F79</f>
        <v>51020.408163265303</v>
      </c>
      <c r="H21" s="67">
        <f>+'Ejercicio 10'!E100</f>
        <v>2189.2393320964748</v>
      </c>
      <c r="I21" s="68">
        <f t="shared" si="1"/>
        <v>52040.816326530607</v>
      </c>
      <c r="J21" t="s">
        <v>201</v>
      </c>
    </row>
    <row r="22" spans="1:10" s="123" customFormat="1" x14ac:dyDescent="0.25">
      <c r="A22" s="124"/>
      <c r="B22" s="125"/>
      <c r="C22" s="125"/>
      <c r="D22" s="125"/>
      <c r="E22" s="125"/>
      <c r="F22" s="124"/>
      <c r="G22" s="124"/>
      <c r="H22" s="124"/>
      <c r="I22" s="125"/>
      <c r="J22" s="125"/>
    </row>
    <row r="23" spans="1:10" s="123" customFormat="1" x14ac:dyDescent="0.25">
      <c r="A23" s="124"/>
      <c r="B23" s="125"/>
      <c r="C23" s="125"/>
      <c r="D23" s="125"/>
      <c r="E23" s="125"/>
      <c r="F23" s="124"/>
      <c r="G23" s="124"/>
      <c r="H23" s="124"/>
      <c r="I23" s="125"/>
      <c r="J23" s="125"/>
    </row>
    <row r="24" spans="1:10" s="123" customFormat="1" x14ac:dyDescent="0.25">
      <c r="A24" s="124"/>
      <c r="B24" s="124"/>
      <c r="C24" s="125"/>
      <c r="D24" s="125"/>
      <c r="E24" s="125"/>
      <c r="F24" s="124"/>
      <c r="G24" s="124"/>
      <c r="H24" s="124"/>
      <c r="I24" s="124"/>
    </row>
    <row r="25" spans="1:10" s="123" customFormat="1" x14ac:dyDescent="0.25">
      <c r="A25" s="124"/>
      <c r="B25" s="125"/>
      <c r="C25" s="125"/>
      <c r="D25" s="125"/>
      <c r="E25" s="125"/>
      <c r="F25" s="125"/>
      <c r="G25" s="125"/>
      <c r="H25" s="124"/>
      <c r="I25" s="125"/>
      <c r="J25" s="125"/>
    </row>
    <row r="26" spans="1:10" s="123" customFormat="1" ht="15.75" customHeight="1" x14ac:dyDescent="0.25">
      <c r="A26" s="124"/>
      <c r="B26" s="125"/>
      <c r="C26" s="125"/>
      <c r="D26" s="125"/>
      <c r="E26" s="125"/>
      <c r="F26" s="125"/>
      <c r="G26" s="125"/>
      <c r="H26" s="124"/>
      <c r="I26" s="125"/>
      <c r="J26" s="125"/>
    </row>
    <row r="27" spans="1:10" ht="15.75" customHeight="1" x14ac:dyDescent="0.25">
      <c r="A27" s="1"/>
      <c r="B27" s="1"/>
      <c r="C27" s="1"/>
      <c r="D27" s="1"/>
      <c r="E27" s="1"/>
      <c r="F27" s="1"/>
      <c r="G27" s="1"/>
      <c r="H27" s="1"/>
      <c r="I27" s="1"/>
      <c r="J27" s="1"/>
    </row>
    <row r="28" spans="1:10" ht="15.75" customHeight="1" x14ac:dyDescent="0.25">
      <c r="A28" s="1"/>
      <c r="B28" s="1"/>
      <c r="C28" s="1"/>
      <c r="D28" s="1"/>
      <c r="E28" s="1"/>
      <c r="F28" s="1"/>
      <c r="G28" s="1"/>
      <c r="H28" s="1"/>
      <c r="I28" s="1"/>
    </row>
    <row r="29" spans="1:10" ht="15.75" customHeight="1" x14ac:dyDescent="0.25">
      <c r="A29" s="1"/>
      <c r="B29" s="1"/>
      <c r="C29" s="1"/>
      <c r="D29" s="1"/>
      <c r="E29" s="1"/>
      <c r="F29" s="1"/>
      <c r="G29" s="1"/>
      <c r="H29" s="1"/>
      <c r="I29" s="1"/>
    </row>
    <row r="30" spans="1:10" ht="15.75" customHeight="1" x14ac:dyDescent="0.25">
      <c r="A30" s="1"/>
      <c r="B30" s="1"/>
      <c r="C30" s="1"/>
      <c r="D30" s="1"/>
      <c r="E30" s="1"/>
      <c r="F30" s="1"/>
      <c r="G30" s="1"/>
      <c r="H30" s="1"/>
      <c r="I30" s="1"/>
    </row>
    <row r="31" spans="1:10" ht="15.75" customHeight="1" x14ac:dyDescent="0.25">
      <c r="A31" s="1"/>
      <c r="B31" s="1"/>
      <c r="C31" s="1"/>
      <c r="D31" s="1"/>
      <c r="E31" s="1"/>
      <c r="F31" s="1"/>
      <c r="G31" s="1"/>
      <c r="H31" s="1"/>
      <c r="I31" s="1"/>
    </row>
    <row r="32" spans="1:10" ht="15.75" customHeight="1" x14ac:dyDescent="0.25">
      <c r="A32" s="1"/>
      <c r="B32" s="1"/>
      <c r="C32" s="1"/>
      <c r="D32" s="1"/>
      <c r="E32" s="1"/>
      <c r="F32" s="1"/>
      <c r="G32" s="1"/>
      <c r="H32" s="1"/>
      <c r="I32" s="1"/>
    </row>
    <row r="33" spans="1:9" ht="15.75" customHeight="1" x14ac:dyDescent="0.25">
      <c r="A33" s="1"/>
      <c r="B33" s="1"/>
      <c r="C33" s="1"/>
      <c r="D33" s="1"/>
      <c r="E33" s="1"/>
      <c r="F33" s="1"/>
      <c r="G33" s="1"/>
      <c r="H33" s="1"/>
      <c r="I33" s="1"/>
    </row>
    <row r="34" spans="1:9" ht="15.75" customHeight="1" x14ac:dyDescent="0.25">
      <c r="A34" s="1"/>
      <c r="B34" s="1"/>
      <c r="C34" s="1"/>
      <c r="D34" s="1"/>
      <c r="E34" s="1"/>
      <c r="F34" s="1"/>
      <c r="G34" s="1"/>
      <c r="H34" s="1"/>
      <c r="I34" s="1"/>
    </row>
    <row r="35" spans="1:9" ht="15.75" customHeight="1" x14ac:dyDescent="0.25">
      <c r="A35" s="1"/>
      <c r="B35" s="1"/>
      <c r="C35" s="1"/>
      <c r="D35" s="1"/>
      <c r="E35" s="1"/>
      <c r="F35" s="1"/>
      <c r="G35" s="1"/>
      <c r="H35" s="1"/>
      <c r="I35" s="1"/>
    </row>
    <row r="36" spans="1:9" ht="15.75" customHeight="1" x14ac:dyDescent="0.25">
      <c r="A36" s="1"/>
      <c r="B36" s="1"/>
      <c r="C36" s="1"/>
      <c r="D36" s="1"/>
      <c r="E36" s="1"/>
      <c r="F36" s="1"/>
      <c r="G36" s="1"/>
      <c r="H36" s="1"/>
      <c r="I36" s="1"/>
    </row>
    <row r="37" spans="1:9" ht="15.75" customHeight="1" x14ac:dyDescent="0.25">
      <c r="A37" s="1"/>
      <c r="B37" s="1"/>
      <c r="C37" s="1"/>
      <c r="D37" s="1"/>
      <c r="E37" s="1"/>
      <c r="F37" s="1"/>
      <c r="G37" s="1"/>
      <c r="H37" s="1"/>
      <c r="I37" s="1"/>
    </row>
    <row r="38" spans="1:9" ht="15.75" customHeight="1" x14ac:dyDescent="0.25">
      <c r="A38" s="1"/>
      <c r="B38" s="1"/>
      <c r="C38" s="1"/>
      <c r="D38" s="1"/>
      <c r="E38" s="1"/>
      <c r="F38" s="1"/>
      <c r="G38" s="1"/>
      <c r="H38" s="1"/>
      <c r="I38" s="1"/>
    </row>
    <row r="39" spans="1:9" ht="15.75" customHeight="1" x14ac:dyDescent="0.25">
      <c r="A39" s="1"/>
      <c r="B39" s="1"/>
      <c r="C39" s="1"/>
      <c r="D39" s="1"/>
      <c r="E39" s="1"/>
      <c r="F39" s="1"/>
      <c r="G39" s="1"/>
      <c r="H39" s="1"/>
      <c r="I39" s="1"/>
    </row>
    <row r="40" spans="1:9" ht="15.75" customHeight="1" x14ac:dyDescent="0.25">
      <c r="A40" s="1"/>
      <c r="B40" s="1"/>
      <c r="C40" s="1"/>
      <c r="D40" s="1"/>
      <c r="E40" s="1"/>
      <c r="F40" s="1"/>
      <c r="G40" s="1"/>
      <c r="H40" s="1"/>
      <c r="I40" s="1"/>
    </row>
    <row r="41" spans="1:9" ht="15.75" customHeight="1" x14ac:dyDescent="0.25">
      <c r="A41" s="1"/>
      <c r="B41" s="1"/>
      <c r="C41" s="1"/>
      <c r="D41" s="1"/>
      <c r="E41" s="1"/>
      <c r="F41" s="1"/>
      <c r="G41" s="1"/>
      <c r="H41" s="1"/>
      <c r="I41" s="1"/>
    </row>
    <row r="42" spans="1:9" ht="15.75" customHeight="1" x14ac:dyDescent="0.25">
      <c r="A42" s="1"/>
      <c r="B42" s="1"/>
      <c r="C42" s="1"/>
      <c r="D42" s="1"/>
      <c r="E42" s="1"/>
      <c r="F42" s="1"/>
      <c r="G42" s="1"/>
      <c r="H42" s="1"/>
      <c r="I42" s="1"/>
    </row>
    <row r="43" spans="1:9" ht="15.75" customHeight="1" x14ac:dyDescent="0.25">
      <c r="A43" s="1"/>
      <c r="B43" s="1"/>
      <c r="C43" s="1"/>
      <c r="D43" s="1"/>
      <c r="E43" s="1"/>
      <c r="F43" s="1"/>
      <c r="G43" s="1"/>
      <c r="H43" s="1"/>
      <c r="I43" s="1"/>
    </row>
    <row r="44" spans="1:9" ht="15.75" customHeight="1" x14ac:dyDescent="0.25">
      <c r="A44" s="1"/>
      <c r="B44" s="1"/>
      <c r="C44" s="1"/>
      <c r="D44" s="1"/>
      <c r="E44" s="1"/>
      <c r="F44" s="1"/>
      <c r="G44" s="1"/>
      <c r="H44" s="1"/>
      <c r="I44" s="1"/>
    </row>
    <row r="45" spans="1:9" ht="15.75" customHeight="1" x14ac:dyDescent="0.25">
      <c r="A45" s="1"/>
      <c r="B45" s="1"/>
      <c r="C45" s="1"/>
      <c r="D45" s="1"/>
      <c r="E45" s="1"/>
      <c r="F45" s="1"/>
      <c r="G45" s="1"/>
      <c r="H45" s="1"/>
      <c r="I45" s="1"/>
    </row>
    <row r="46" spans="1:9" ht="15.75" customHeight="1" x14ac:dyDescent="0.25">
      <c r="A46" s="1"/>
      <c r="B46" s="1"/>
      <c r="C46" s="1"/>
      <c r="D46" s="1"/>
      <c r="E46" s="1"/>
      <c r="F46" s="1"/>
      <c r="G46" s="1"/>
      <c r="H46" s="1"/>
      <c r="I46" s="1"/>
    </row>
    <row r="47" spans="1:9" ht="15.75" customHeight="1" x14ac:dyDescent="0.25">
      <c r="A47" s="1"/>
      <c r="B47" s="1"/>
      <c r="C47" s="1"/>
      <c r="D47" s="1"/>
      <c r="E47" s="1"/>
      <c r="F47" s="1"/>
      <c r="G47" s="1"/>
      <c r="H47" s="1"/>
      <c r="I47" s="1"/>
    </row>
    <row r="48" spans="1:9" ht="15.75" customHeight="1" x14ac:dyDescent="0.25">
      <c r="A48" s="1"/>
      <c r="B48" s="1"/>
      <c r="C48" s="1"/>
      <c r="D48" s="1"/>
      <c r="E48" s="1"/>
      <c r="F48" s="1"/>
      <c r="G48" s="1"/>
      <c r="H48" s="1"/>
      <c r="I48" s="1"/>
    </row>
    <row r="49" spans="1:9" ht="15.75" customHeight="1" x14ac:dyDescent="0.25">
      <c r="A49" s="1"/>
      <c r="B49" s="1"/>
      <c r="C49" s="1"/>
      <c r="D49" s="1"/>
      <c r="E49" s="1"/>
      <c r="F49" s="1"/>
      <c r="G49" s="1"/>
      <c r="H49" s="1"/>
      <c r="I49" s="1"/>
    </row>
    <row r="50" spans="1:9" ht="15.75" customHeight="1" x14ac:dyDescent="0.25">
      <c r="A50" s="1"/>
      <c r="B50" s="1"/>
      <c r="C50" s="1"/>
      <c r="D50" s="1"/>
      <c r="E50" s="1"/>
      <c r="F50" s="1"/>
      <c r="G50" s="1"/>
      <c r="H50" s="1"/>
      <c r="I50" s="1"/>
    </row>
    <row r="51" spans="1:9" ht="15.75" customHeight="1" x14ac:dyDescent="0.25">
      <c r="A51" s="1"/>
      <c r="B51" s="1"/>
      <c r="C51" s="1"/>
      <c r="D51" s="1"/>
      <c r="E51" s="1"/>
      <c r="F51" s="1"/>
      <c r="G51" s="1"/>
      <c r="H51" s="1"/>
      <c r="I51" s="1"/>
    </row>
    <row r="52" spans="1:9" ht="15.75" customHeight="1" x14ac:dyDescent="0.25">
      <c r="A52" s="1"/>
      <c r="B52" s="1"/>
      <c r="C52" s="1"/>
      <c r="D52" s="1"/>
      <c r="E52" s="1"/>
      <c r="F52" s="1"/>
      <c r="G52" s="1"/>
      <c r="H52" s="1"/>
      <c r="I52" s="1"/>
    </row>
    <row r="53" spans="1:9" ht="15.75" customHeight="1" x14ac:dyDescent="0.25">
      <c r="A53" s="1"/>
      <c r="B53" s="1"/>
      <c r="C53" s="1"/>
      <c r="D53" s="1"/>
      <c r="E53" s="1"/>
      <c r="F53" s="1"/>
      <c r="G53" s="1"/>
      <c r="H53" s="1"/>
      <c r="I53" s="1"/>
    </row>
    <row r="54" spans="1:9" ht="15.75" customHeight="1" x14ac:dyDescent="0.25">
      <c r="A54" s="1"/>
      <c r="B54" s="1"/>
      <c r="C54" s="1"/>
      <c r="D54" s="1"/>
      <c r="E54" s="1"/>
      <c r="F54" s="1"/>
      <c r="G54" s="1"/>
      <c r="H54" s="1"/>
      <c r="I54" s="1"/>
    </row>
    <row r="55" spans="1:9" ht="15.75" customHeight="1" x14ac:dyDescent="0.25">
      <c r="A55" s="1"/>
      <c r="B55" s="1"/>
      <c r="C55" s="1"/>
      <c r="D55" s="1"/>
      <c r="E55" s="1"/>
      <c r="F55" s="1"/>
      <c r="G55" s="1"/>
      <c r="H55" s="1"/>
      <c r="I55" s="1"/>
    </row>
    <row r="56" spans="1:9" ht="15.75" customHeight="1" x14ac:dyDescent="0.25">
      <c r="A56" s="1"/>
      <c r="B56" s="1"/>
      <c r="C56" s="1"/>
      <c r="D56" s="1"/>
      <c r="E56" s="1"/>
      <c r="F56" s="1"/>
      <c r="G56" s="1"/>
      <c r="H56" s="1"/>
      <c r="I56" s="1"/>
    </row>
    <row r="57" spans="1:9" ht="15.75" customHeight="1" x14ac:dyDescent="0.25">
      <c r="A57" s="1"/>
      <c r="B57" s="1"/>
      <c r="C57" s="1"/>
      <c r="D57" s="1"/>
      <c r="E57" s="1"/>
      <c r="F57" s="1"/>
      <c r="G57" s="1"/>
      <c r="H57" s="1"/>
      <c r="I57" s="1"/>
    </row>
    <row r="58" spans="1:9" ht="15.75" customHeight="1" x14ac:dyDescent="0.25">
      <c r="A58" s="1"/>
      <c r="B58" s="1"/>
      <c r="C58" s="1"/>
      <c r="D58" s="1"/>
      <c r="E58" s="1"/>
      <c r="F58" s="1"/>
      <c r="G58" s="1"/>
      <c r="H58" s="1"/>
      <c r="I58" s="1"/>
    </row>
    <row r="59" spans="1:9" ht="15.75" customHeight="1" x14ac:dyDescent="0.25">
      <c r="A59" s="1"/>
      <c r="B59" s="1"/>
      <c r="C59" s="1"/>
      <c r="D59" s="1"/>
      <c r="E59" s="1"/>
      <c r="F59" s="1"/>
      <c r="G59" s="1"/>
      <c r="H59" s="1"/>
      <c r="I59" s="1"/>
    </row>
    <row r="60" spans="1:9" ht="15.75" customHeight="1" x14ac:dyDescent="0.25">
      <c r="A60" s="1"/>
      <c r="B60" s="1"/>
      <c r="C60" s="1"/>
      <c r="D60" s="1"/>
      <c r="E60" s="1"/>
      <c r="F60" s="1"/>
      <c r="G60" s="1"/>
      <c r="H60" s="1"/>
      <c r="I60" s="1"/>
    </row>
    <row r="61" spans="1:9" ht="15.75" customHeight="1" x14ac:dyDescent="0.25">
      <c r="A61" s="1"/>
      <c r="B61" s="1"/>
      <c r="C61" s="1"/>
      <c r="D61" s="1"/>
      <c r="E61" s="1"/>
      <c r="F61" s="1"/>
      <c r="G61" s="1"/>
      <c r="H61" s="1"/>
      <c r="I61" s="1"/>
    </row>
    <row r="62" spans="1:9" ht="15.75" customHeight="1" x14ac:dyDescent="0.25">
      <c r="A62" s="1"/>
      <c r="B62" s="1"/>
      <c r="C62" s="1"/>
      <c r="D62" s="1"/>
      <c r="E62" s="1"/>
      <c r="F62" s="1"/>
      <c r="G62" s="1"/>
      <c r="H62" s="1"/>
      <c r="I62" s="1"/>
    </row>
    <row r="63" spans="1:9" ht="15.75" customHeight="1" x14ac:dyDescent="0.25">
      <c r="A63" s="1"/>
      <c r="B63" s="1"/>
      <c r="C63" s="1"/>
      <c r="D63" s="1"/>
      <c r="E63" s="1"/>
      <c r="F63" s="1"/>
      <c r="G63" s="1"/>
      <c r="H63" s="1"/>
      <c r="I63" s="1"/>
    </row>
    <row r="64" spans="1:9" ht="15.75" customHeight="1" x14ac:dyDescent="0.25">
      <c r="A64" s="1"/>
      <c r="B64" s="1"/>
      <c r="C64" s="1"/>
      <c r="D64" s="1"/>
      <c r="E64" s="1"/>
      <c r="F64" s="1"/>
      <c r="G64" s="1"/>
      <c r="H64" s="1"/>
      <c r="I64" s="1"/>
    </row>
    <row r="65" spans="1:9" ht="15.75" customHeight="1" x14ac:dyDescent="0.25">
      <c r="A65" s="1"/>
      <c r="B65" s="1"/>
      <c r="C65" s="1"/>
      <c r="D65" s="1"/>
      <c r="E65" s="1"/>
      <c r="F65" s="1"/>
      <c r="G65" s="1"/>
      <c r="H65" s="1"/>
      <c r="I65" s="1"/>
    </row>
    <row r="66" spans="1:9" ht="15.75" customHeight="1" x14ac:dyDescent="0.25">
      <c r="A66" s="1"/>
      <c r="B66" s="1"/>
      <c r="C66" s="1"/>
      <c r="D66" s="1"/>
      <c r="E66" s="1"/>
      <c r="F66" s="1"/>
      <c r="G66" s="1"/>
      <c r="H66" s="1"/>
      <c r="I66" s="1"/>
    </row>
    <row r="67" spans="1:9" ht="15.75" customHeight="1" x14ac:dyDescent="0.25">
      <c r="A67" s="1"/>
      <c r="B67" s="1"/>
      <c r="C67" s="1"/>
      <c r="D67" s="1"/>
      <c r="E67" s="1"/>
      <c r="F67" s="1"/>
      <c r="G67" s="1"/>
      <c r="H67" s="1"/>
      <c r="I67" s="1"/>
    </row>
    <row r="68" spans="1:9" ht="15.75" customHeight="1" x14ac:dyDescent="0.25">
      <c r="A68" s="1"/>
      <c r="B68" s="1"/>
      <c r="C68" s="1"/>
      <c r="D68" s="1"/>
      <c r="E68" s="1"/>
      <c r="F68" s="1"/>
      <c r="G68" s="1"/>
      <c r="H68" s="1"/>
      <c r="I68" s="1"/>
    </row>
    <row r="69" spans="1:9" ht="15.75" customHeight="1" x14ac:dyDescent="0.25">
      <c r="A69" s="1"/>
      <c r="B69" s="1"/>
      <c r="C69" s="1"/>
      <c r="D69" s="1"/>
      <c r="E69" s="1"/>
      <c r="F69" s="1"/>
      <c r="G69" s="1"/>
      <c r="H69" s="1"/>
      <c r="I69" s="1"/>
    </row>
    <row r="70" spans="1:9" ht="15.75" customHeight="1" x14ac:dyDescent="0.25">
      <c r="A70" s="1"/>
      <c r="B70" s="1"/>
      <c r="C70" s="1"/>
      <c r="D70" s="1"/>
      <c r="E70" s="1"/>
      <c r="F70" s="1"/>
      <c r="G70" s="1"/>
      <c r="H70" s="1"/>
      <c r="I70" s="1"/>
    </row>
    <row r="71" spans="1:9" ht="15.75" customHeight="1" x14ac:dyDescent="0.25">
      <c r="A71" s="1"/>
      <c r="B71" s="1"/>
      <c r="C71" s="1"/>
      <c r="D71" s="1"/>
      <c r="E71" s="1"/>
      <c r="F71" s="1"/>
      <c r="G71" s="1"/>
      <c r="H71" s="1"/>
      <c r="I71" s="1"/>
    </row>
    <row r="72" spans="1:9" ht="15.75" customHeight="1" x14ac:dyDescent="0.25">
      <c r="A72" s="1"/>
      <c r="B72" s="1"/>
      <c r="C72" s="1"/>
      <c r="D72" s="1"/>
      <c r="E72" s="1"/>
      <c r="F72" s="1"/>
      <c r="G72" s="1"/>
      <c r="H72" s="1"/>
      <c r="I72" s="1"/>
    </row>
    <row r="73" spans="1:9" ht="15.75" customHeight="1" x14ac:dyDescent="0.25">
      <c r="A73" s="1"/>
      <c r="B73" s="1"/>
      <c r="C73" s="1"/>
      <c r="D73" s="1"/>
      <c r="E73" s="1"/>
      <c r="F73" s="1"/>
      <c r="G73" s="1"/>
      <c r="H73" s="1"/>
      <c r="I73" s="1"/>
    </row>
    <row r="74" spans="1:9" ht="15.75" customHeight="1" x14ac:dyDescent="0.25">
      <c r="A74" s="1"/>
      <c r="B74" s="1"/>
      <c r="C74" s="1"/>
      <c r="D74" s="1"/>
      <c r="E74" s="1"/>
      <c r="F74" s="1"/>
      <c r="G74" s="1"/>
      <c r="H74" s="1"/>
      <c r="I74" s="1"/>
    </row>
    <row r="75" spans="1:9" ht="15.75" customHeight="1" x14ac:dyDescent="0.25">
      <c r="A75" s="1"/>
      <c r="B75" s="1"/>
      <c r="C75" s="1"/>
      <c r="D75" s="1"/>
      <c r="E75" s="1"/>
      <c r="F75" s="1"/>
      <c r="G75" s="1"/>
      <c r="H75" s="1"/>
      <c r="I75" s="1"/>
    </row>
    <row r="76" spans="1:9" ht="15.75" customHeight="1" x14ac:dyDescent="0.25">
      <c r="A76" s="1"/>
      <c r="B76" s="1"/>
      <c r="C76" s="1"/>
      <c r="D76" s="1"/>
      <c r="E76" s="1"/>
      <c r="F76" s="1"/>
      <c r="G76" s="1"/>
      <c r="H76" s="1"/>
      <c r="I76" s="1"/>
    </row>
    <row r="77" spans="1:9" ht="15.75" customHeight="1" x14ac:dyDescent="0.25">
      <c r="A77" s="1"/>
      <c r="B77" s="1"/>
      <c r="C77" s="1"/>
      <c r="D77" s="1"/>
      <c r="E77" s="1"/>
      <c r="F77" s="1"/>
      <c r="G77" s="1"/>
      <c r="H77" s="1"/>
      <c r="I77" s="1"/>
    </row>
    <row r="78" spans="1:9" ht="15.75" customHeight="1" x14ac:dyDescent="0.25">
      <c r="A78" s="1"/>
      <c r="B78" s="1"/>
      <c r="C78" s="1"/>
      <c r="D78" s="1"/>
      <c r="E78" s="1"/>
      <c r="F78" s="1"/>
      <c r="G78" s="1"/>
      <c r="H78" s="1"/>
      <c r="I78" s="1"/>
    </row>
    <row r="79" spans="1:9" ht="15.75" customHeight="1" x14ac:dyDescent="0.25">
      <c r="A79" s="1"/>
      <c r="B79" s="1"/>
      <c r="C79" s="1"/>
      <c r="D79" s="1"/>
      <c r="E79" s="1"/>
      <c r="F79" s="1"/>
      <c r="G79" s="1"/>
      <c r="H79" s="1"/>
      <c r="I79" s="1"/>
    </row>
    <row r="80" spans="1:9" ht="15.75" customHeight="1" x14ac:dyDescent="0.25">
      <c r="A80" s="1"/>
      <c r="B80" s="1"/>
      <c r="C80" s="1"/>
      <c r="D80" s="1"/>
      <c r="E80" s="1"/>
      <c r="F80" s="1"/>
      <c r="G80" s="1"/>
      <c r="H80" s="1"/>
      <c r="I80" s="1"/>
    </row>
    <row r="81" spans="1:9" ht="15.75" customHeight="1" x14ac:dyDescent="0.25">
      <c r="A81" s="1"/>
      <c r="B81" s="1"/>
      <c r="C81" s="1"/>
      <c r="D81" s="1"/>
      <c r="E81" s="1"/>
      <c r="F81" s="1"/>
      <c r="G81" s="1"/>
      <c r="H81" s="1"/>
      <c r="I81" s="1"/>
    </row>
    <row r="82" spans="1:9" ht="15.75" customHeight="1" x14ac:dyDescent="0.25">
      <c r="A82" s="1"/>
      <c r="B82" s="1"/>
      <c r="C82" s="1"/>
      <c r="D82" s="1"/>
      <c r="E82" s="1"/>
      <c r="F82" s="1"/>
      <c r="G82" s="1"/>
      <c r="H82" s="1"/>
      <c r="I82" s="1"/>
    </row>
    <row r="83" spans="1:9" ht="15.75" customHeight="1" x14ac:dyDescent="0.25">
      <c r="A83" s="1"/>
      <c r="B83" s="1"/>
      <c r="C83" s="1"/>
      <c r="D83" s="1"/>
      <c r="E83" s="1"/>
      <c r="F83" s="1"/>
      <c r="G83" s="1"/>
      <c r="H83" s="1"/>
      <c r="I83" s="1"/>
    </row>
    <row r="84" spans="1:9" ht="15.75" customHeight="1" x14ac:dyDescent="0.25">
      <c r="A84" s="1"/>
      <c r="B84" s="1"/>
      <c r="C84" s="1"/>
      <c r="D84" s="1"/>
      <c r="E84" s="1"/>
      <c r="F84" s="1"/>
      <c r="G84" s="1"/>
      <c r="H84" s="1"/>
      <c r="I84" s="1"/>
    </row>
    <row r="85" spans="1:9" ht="15.75" customHeight="1" x14ac:dyDescent="0.25">
      <c r="A85" s="1"/>
      <c r="B85" s="1"/>
      <c r="C85" s="1"/>
      <c r="D85" s="1"/>
      <c r="E85" s="1"/>
      <c r="F85" s="1"/>
      <c r="G85" s="1"/>
      <c r="H85" s="1"/>
      <c r="I85" s="1"/>
    </row>
    <row r="86" spans="1:9" ht="15.75" customHeight="1" x14ac:dyDescent="0.25">
      <c r="A86" s="1"/>
      <c r="B86" s="1"/>
      <c r="C86" s="1"/>
      <c r="D86" s="1"/>
      <c r="E86" s="1"/>
      <c r="F86" s="1"/>
      <c r="G86" s="1"/>
      <c r="H86" s="1"/>
      <c r="I86" s="1"/>
    </row>
    <row r="87" spans="1:9" ht="15.75" customHeight="1" x14ac:dyDescent="0.25">
      <c r="A87" s="1"/>
      <c r="B87" s="1"/>
      <c r="C87" s="1"/>
      <c r="D87" s="1"/>
      <c r="E87" s="1"/>
      <c r="F87" s="1"/>
      <c r="G87" s="1"/>
      <c r="H87" s="1"/>
      <c r="I87" s="1"/>
    </row>
    <row r="88" spans="1:9" ht="15.75" customHeight="1" x14ac:dyDescent="0.25">
      <c r="A88" s="1"/>
      <c r="B88" s="1"/>
      <c r="C88" s="1"/>
      <c r="D88" s="1"/>
      <c r="E88" s="1"/>
      <c r="F88" s="1"/>
      <c r="G88" s="1"/>
      <c r="H88" s="1"/>
      <c r="I88" s="1"/>
    </row>
    <row r="89" spans="1:9" ht="15.75" customHeight="1" x14ac:dyDescent="0.25">
      <c r="A89" s="1"/>
      <c r="B89" s="1"/>
      <c r="C89" s="1"/>
      <c r="D89" s="1"/>
      <c r="E89" s="1"/>
      <c r="F89" s="1"/>
      <c r="G89" s="1"/>
      <c r="H89" s="1"/>
      <c r="I89" s="1"/>
    </row>
    <row r="90" spans="1:9" ht="15.75" customHeight="1" x14ac:dyDescent="0.25">
      <c r="A90" s="1"/>
      <c r="B90" s="1"/>
      <c r="C90" s="1"/>
      <c r="D90" s="1"/>
      <c r="E90" s="1"/>
      <c r="F90" s="1"/>
      <c r="G90" s="1"/>
      <c r="H90" s="1"/>
      <c r="I90" s="1"/>
    </row>
    <row r="91" spans="1:9" ht="15.75" customHeight="1" x14ac:dyDescent="0.25">
      <c r="A91" s="1"/>
      <c r="B91" s="1"/>
      <c r="C91" s="1"/>
      <c r="D91" s="1"/>
      <c r="E91" s="1"/>
      <c r="F91" s="1"/>
      <c r="G91" s="1"/>
      <c r="H91" s="1"/>
      <c r="I91" s="1"/>
    </row>
    <row r="92" spans="1:9" ht="15.75" customHeight="1" x14ac:dyDescent="0.25">
      <c r="A92" s="1"/>
      <c r="B92" s="1"/>
      <c r="C92" s="1"/>
      <c r="D92" s="1"/>
      <c r="E92" s="1"/>
      <c r="F92" s="1"/>
      <c r="G92" s="1"/>
      <c r="H92" s="1"/>
      <c r="I92" s="1"/>
    </row>
    <row r="93" spans="1:9" ht="15.75" customHeight="1" x14ac:dyDescent="0.25">
      <c r="A93" s="1"/>
      <c r="B93" s="1"/>
      <c r="C93" s="1"/>
      <c r="D93" s="1"/>
      <c r="E93" s="1"/>
      <c r="F93" s="1"/>
      <c r="G93" s="1"/>
      <c r="H93" s="1"/>
      <c r="I93" s="1"/>
    </row>
    <row r="94" spans="1:9" ht="15.75" customHeight="1" x14ac:dyDescent="0.25">
      <c r="A94" s="1"/>
      <c r="B94" s="1"/>
      <c r="C94" s="1"/>
      <c r="D94" s="1"/>
      <c r="E94" s="1"/>
      <c r="F94" s="1"/>
      <c r="G94" s="1"/>
      <c r="H94" s="1"/>
      <c r="I94" s="1"/>
    </row>
    <row r="95" spans="1:9" ht="15.75" customHeight="1" x14ac:dyDescent="0.25">
      <c r="A95" s="1"/>
      <c r="B95" s="1"/>
      <c r="C95" s="1"/>
      <c r="D95" s="1"/>
      <c r="E95" s="1"/>
      <c r="F95" s="1"/>
      <c r="G95" s="1"/>
      <c r="H95" s="1"/>
      <c r="I95" s="1"/>
    </row>
    <row r="96" spans="1:9" ht="15.75" customHeight="1" x14ac:dyDescent="0.25">
      <c r="A96" s="1"/>
      <c r="B96" s="1"/>
      <c r="C96" s="1"/>
      <c r="D96" s="1"/>
      <c r="E96" s="1"/>
      <c r="F96" s="1"/>
      <c r="G96" s="1"/>
      <c r="H96" s="1"/>
      <c r="I96" s="1"/>
    </row>
    <row r="97" spans="1:9" ht="15.75" customHeight="1" x14ac:dyDescent="0.25">
      <c r="A97" s="1"/>
      <c r="B97" s="1"/>
      <c r="C97" s="1"/>
      <c r="D97" s="1"/>
      <c r="E97" s="1"/>
      <c r="F97" s="1"/>
      <c r="G97" s="1"/>
      <c r="H97" s="1"/>
      <c r="I97" s="1"/>
    </row>
    <row r="98" spans="1:9" ht="15.75" customHeight="1" x14ac:dyDescent="0.25">
      <c r="A98" s="1"/>
      <c r="B98" s="1"/>
      <c r="C98" s="1"/>
      <c r="D98" s="1"/>
      <c r="E98" s="1"/>
      <c r="F98" s="1"/>
      <c r="G98" s="1"/>
      <c r="H98" s="1"/>
      <c r="I98" s="1"/>
    </row>
    <row r="99" spans="1:9" ht="15.75" customHeight="1" x14ac:dyDescent="0.25">
      <c r="A99" s="1"/>
      <c r="B99" s="1"/>
      <c r="C99" s="1"/>
      <c r="D99" s="1"/>
      <c r="E99" s="1"/>
      <c r="F99" s="1"/>
      <c r="G99" s="1"/>
      <c r="H99" s="1"/>
      <c r="I99" s="1"/>
    </row>
    <row r="100" spans="1:9" ht="15.75" customHeight="1" x14ac:dyDescent="0.25">
      <c r="A100" s="1"/>
      <c r="B100" s="1"/>
      <c r="C100" s="1"/>
      <c r="D100" s="1"/>
      <c r="E100" s="1"/>
      <c r="F100" s="1"/>
      <c r="G100" s="1"/>
      <c r="H100" s="1"/>
      <c r="I100" s="1"/>
    </row>
    <row r="101" spans="1:9" ht="15.75" customHeight="1" x14ac:dyDescent="0.25">
      <c r="A101" s="1"/>
      <c r="B101" s="1"/>
      <c r="C101" s="1"/>
      <c r="D101" s="1"/>
      <c r="E101" s="1"/>
      <c r="F101" s="1"/>
      <c r="G101" s="1"/>
      <c r="H101" s="1"/>
      <c r="I101" s="1"/>
    </row>
    <row r="102" spans="1:9" ht="15.75" customHeight="1" x14ac:dyDescent="0.25">
      <c r="A102" s="1"/>
      <c r="B102" s="1"/>
      <c r="C102" s="1"/>
      <c r="D102" s="1"/>
      <c r="E102" s="1"/>
      <c r="F102" s="1"/>
      <c r="G102" s="1"/>
      <c r="H102" s="1"/>
      <c r="I102" s="1"/>
    </row>
    <row r="103" spans="1:9" ht="15.75" customHeight="1" x14ac:dyDescent="0.25">
      <c r="A103" s="1"/>
      <c r="B103" s="1"/>
      <c r="C103" s="1"/>
      <c r="D103" s="1"/>
      <c r="E103" s="1"/>
      <c r="F103" s="1"/>
      <c r="G103" s="1"/>
      <c r="H103" s="1"/>
      <c r="I103" s="1"/>
    </row>
    <row r="104" spans="1:9" ht="15.75" customHeight="1" x14ac:dyDescent="0.25">
      <c r="A104" s="1"/>
      <c r="B104" s="1"/>
      <c r="C104" s="1"/>
      <c r="D104" s="1"/>
      <c r="E104" s="1"/>
      <c r="F104" s="1"/>
      <c r="G104" s="1"/>
      <c r="H104" s="1"/>
      <c r="I104" s="1"/>
    </row>
    <row r="105" spans="1:9" ht="15.75" customHeight="1" x14ac:dyDescent="0.25">
      <c r="A105" s="1"/>
      <c r="B105" s="1"/>
      <c r="C105" s="1"/>
      <c r="D105" s="1"/>
      <c r="E105" s="1"/>
      <c r="F105" s="1"/>
      <c r="G105" s="1"/>
      <c r="H105" s="1"/>
      <c r="I105" s="1"/>
    </row>
    <row r="106" spans="1:9" ht="15.75" customHeight="1" x14ac:dyDescent="0.25">
      <c r="A106" s="1"/>
      <c r="B106" s="1"/>
      <c r="C106" s="1"/>
      <c r="D106" s="1"/>
      <c r="E106" s="1"/>
      <c r="F106" s="1"/>
      <c r="G106" s="1"/>
      <c r="H106" s="1"/>
      <c r="I106" s="1"/>
    </row>
    <row r="107" spans="1:9" ht="15.75" customHeight="1" x14ac:dyDescent="0.25">
      <c r="A107" s="1"/>
      <c r="B107" s="1"/>
      <c r="C107" s="1"/>
      <c r="D107" s="1"/>
      <c r="E107" s="1"/>
      <c r="F107" s="1"/>
      <c r="G107" s="1"/>
      <c r="H107" s="1"/>
      <c r="I107" s="1"/>
    </row>
    <row r="108" spans="1:9" ht="15.75" customHeight="1" x14ac:dyDescent="0.25">
      <c r="A108" s="1"/>
      <c r="B108" s="1"/>
      <c r="C108" s="1"/>
      <c r="D108" s="1"/>
      <c r="E108" s="1"/>
      <c r="F108" s="1"/>
      <c r="G108" s="1"/>
      <c r="H108" s="1"/>
      <c r="I108" s="1"/>
    </row>
    <row r="109" spans="1:9" ht="15.75" customHeight="1" x14ac:dyDescent="0.25">
      <c r="A109" s="1"/>
      <c r="B109" s="1"/>
      <c r="C109" s="1"/>
      <c r="D109" s="1"/>
      <c r="E109" s="1"/>
      <c r="F109" s="1"/>
      <c r="G109" s="1"/>
      <c r="H109" s="1"/>
      <c r="I109" s="1"/>
    </row>
    <row r="110" spans="1:9" ht="15.75" customHeight="1" x14ac:dyDescent="0.25">
      <c r="A110" s="1"/>
      <c r="B110" s="1"/>
      <c r="C110" s="1"/>
      <c r="D110" s="1"/>
      <c r="E110" s="1"/>
      <c r="F110" s="1"/>
      <c r="G110" s="1"/>
      <c r="H110" s="1"/>
      <c r="I110" s="1"/>
    </row>
    <row r="111" spans="1:9" ht="15.75" customHeight="1" x14ac:dyDescent="0.25">
      <c r="A111" s="1"/>
      <c r="B111" s="1"/>
      <c r="C111" s="1"/>
      <c r="D111" s="1"/>
      <c r="E111" s="1"/>
      <c r="F111" s="1"/>
      <c r="G111" s="1"/>
      <c r="H111" s="1"/>
      <c r="I111" s="1"/>
    </row>
    <row r="112" spans="1:9" ht="15.75" customHeight="1" x14ac:dyDescent="0.25">
      <c r="A112" s="1"/>
      <c r="B112" s="1"/>
      <c r="C112" s="1"/>
      <c r="D112" s="1"/>
      <c r="E112" s="1"/>
      <c r="F112" s="1"/>
      <c r="G112" s="1"/>
      <c r="H112" s="1"/>
      <c r="I112" s="1"/>
    </row>
    <row r="113" spans="1:9" ht="15.75" customHeight="1" x14ac:dyDescent="0.25">
      <c r="A113" s="1"/>
      <c r="B113" s="1"/>
      <c r="C113" s="1"/>
      <c r="D113" s="1"/>
      <c r="E113" s="1"/>
      <c r="F113" s="1"/>
      <c r="G113" s="1"/>
      <c r="H113" s="1"/>
      <c r="I113" s="1"/>
    </row>
    <row r="114" spans="1:9" ht="15.75" customHeight="1" x14ac:dyDescent="0.25">
      <c r="A114" s="1"/>
      <c r="B114" s="1"/>
      <c r="C114" s="1"/>
      <c r="D114" s="1"/>
      <c r="E114" s="1"/>
      <c r="F114" s="1"/>
      <c r="G114" s="1"/>
      <c r="H114" s="1"/>
      <c r="I114" s="1"/>
    </row>
    <row r="115" spans="1:9" ht="15.75" customHeight="1" x14ac:dyDescent="0.25">
      <c r="A115" s="1"/>
      <c r="B115" s="1"/>
      <c r="C115" s="1"/>
      <c r="D115" s="1"/>
      <c r="E115" s="1"/>
      <c r="F115" s="1"/>
      <c r="G115" s="1"/>
      <c r="H115" s="1"/>
      <c r="I115" s="1"/>
    </row>
    <row r="116" spans="1:9" ht="15.75" customHeight="1" x14ac:dyDescent="0.25">
      <c r="A116" s="1"/>
      <c r="B116" s="1"/>
      <c r="C116" s="1"/>
      <c r="D116" s="1"/>
      <c r="E116" s="1"/>
      <c r="F116" s="1"/>
      <c r="G116" s="1"/>
      <c r="H116" s="1"/>
      <c r="I116" s="1"/>
    </row>
    <row r="117" spans="1:9" ht="15.75" customHeight="1" x14ac:dyDescent="0.25">
      <c r="A117" s="1"/>
      <c r="B117" s="1"/>
      <c r="C117" s="1"/>
      <c r="D117" s="1"/>
      <c r="E117" s="1"/>
      <c r="F117" s="1"/>
      <c r="G117" s="1"/>
      <c r="H117" s="1"/>
      <c r="I117" s="1"/>
    </row>
    <row r="118" spans="1:9" ht="15.75" customHeight="1" x14ac:dyDescent="0.25">
      <c r="A118" s="1"/>
      <c r="B118" s="1"/>
      <c r="C118" s="1"/>
      <c r="D118" s="1"/>
      <c r="E118" s="1"/>
      <c r="F118" s="1"/>
      <c r="G118" s="1"/>
      <c r="H118" s="1"/>
      <c r="I118" s="1"/>
    </row>
    <row r="119" spans="1:9" ht="15.75" customHeight="1" x14ac:dyDescent="0.25">
      <c r="A119" s="1"/>
      <c r="B119" s="1"/>
      <c r="C119" s="1"/>
      <c r="D119" s="1"/>
      <c r="E119" s="1"/>
      <c r="F119" s="1"/>
      <c r="G119" s="1"/>
      <c r="H119" s="1"/>
      <c r="I119" s="1"/>
    </row>
    <row r="120" spans="1:9" ht="15.75" customHeight="1" x14ac:dyDescent="0.25">
      <c r="A120" s="1"/>
      <c r="B120" s="1"/>
      <c r="C120" s="1"/>
      <c r="D120" s="1"/>
      <c r="E120" s="1"/>
      <c r="F120" s="1"/>
      <c r="G120" s="1"/>
      <c r="H120" s="1"/>
      <c r="I120" s="1"/>
    </row>
    <row r="121" spans="1:9" ht="15.75" customHeight="1" x14ac:dyDescent="0.25">
      <c r="A121" s="1"/>
      <c r="B121" s="1"/>
      <c r="C121" s="1"/>
      <c r="D121" s="1"/>
      <c r="E121" s="1"/>
      <c r="F121" s="1"/>
      <c r="G121" s="1"/>
      <c r="H121" s="1"/>
      <c r="I121" s="1"/>
    </row>
    <row r="122" spans="1:9" ht="15.75" customHeight="1" x14ac:dyDescent="0.25">
      <c r="A122" s="1"/>
      <c r="B122" s="1"/>
      <c r="C122" s="1"/>
      <c r="D122" s="1"/>
      <c r="E122" s="1"/>
      <c r="F122" s="1"/>
      <c r="G122" s="1"/>
      <c r="H122" s="1"/>
      <c r="I122" s="1"/>
    </row>
    <row r="123" spans="1:9" ht="15.75" customHeight="1" x14ac:dyDescent="0.25">
      <c r="A123" s="1"/>
      <c r="B123" s="1"/>
      <c r="C123" s="1"/>
      <c r="D123" s="1"/>
      <c r="E123" s="1"/>
      <c r="F123" s="1"/>
      <c r="G123" s="1"/>
      <c r="H123" s="1"/>
      <c r="I123" s="1"/>
    </row>
    <row r="124" spans="1:9" ht="15.75" customHeight="1" x14ac:dyDescent="0.25">
      <c r="A124" s="1"/>
      <c r="B124" s="1"/>
      <c r="C124" s="1"/>
      <c r="D124" s="1"/>
      <c r="E124" s="1"/>
      <c r="F124" s="1"/>
      <c r="G124" s="1"/>
      <c r="H124" s="1"/>
      <c r="I124" s="1"/>
    </row>
    <row r="125" spans="1:9" ht="15.75" customHeight="1" x14ac:dyDescent="0.25">
      <c r="A125" s="1"/>
      <c r="B125" s="1"/>
      <c r="C125" s="1"/>
      <c r="D125" s="1"/>
      <c r="E125" s="1"/>
      <c r="F125" s="1"/>
      <c r="G125" s="1"/>
      <c r="H125" s="1"/>
      <c r="I125" s="1"/>
    </row>
    <row r="126" spans="1:9" ht="15.75" customHeight="1" x14ac:dyDescent="0.25">
      <c r="A126" s="1"/>
      <c r="B126" s="1"/>
      <c r="C126" s="1"/>
      <c r="D126" s="1"/>
      <c r="E126" s="1"/>
      <c r="F126" s="1"/>
      <c r="G126" s="1"/>
      <c r="H126" s="1"/>
      <c r="I126" s="1"/>
    </row>
    <row r="127" spans="1:9" ht="15.75" customHeight="1" x14ac:dyDescent="0.25">
      <c r="A127" s="1"/>
      <c r="B127" s="1"/>
      <c r="C127" s="1"/>
      <c r="D127" s="1"/>
      <c r="E127" s="1"/>
      <c r="F127" s="1"/>
      <c r="G127" s="1"/>
      <c r="H127" s="1"/>
      <c r="I127" s="1"/>
    </row>
    <row r="128" spans="1:9" ht="15.75" customHeight="1" x14ac:dyDescent="0.25">
      <c r="A128" s="1"/>
      <c r="B128" s="1"/>
      <c r="C128" s="1"/>
      <c r="D128" s="1"/>
      <c r="E128" s="1"/>
      <c r="F128" s="1"/>
      <c r="G128" s="1"/>
      <c r="H128" s="1"/>
      <c r="I128" s="1"/>
    </row>
    <row r="129" spans="1:9" ht="15.75" customHeight="1" x14ac:dyDescent="0.25">
      <c r="A129" s="1"/>
      <c r="B129" s="1"/>
      <c r="C129" s="1"/>
      <c r="D129" s="1"/>
      <c r="E129" s="1"/>
      <c r="F129" s="1"/>
      <c r="G129" s="1"/>
      <c r="H129" s="1"/>
      <c r="I129" s="1"/>
    </row>
    <row r="130" spans="1:9" ht="15.75" customHeight="1" x14ac:dyDescent="0.25">
      <c r="A130" s="1"/>
      <c r="B130" s="1"/>
      <c r="C130" s="1"/>
      <c r="D130" s="1"/>
      <c r="E130" s="1"/>
      <c r="F130" s="1"/>
      <c r="G130" s="1"/>
      <c r="H130" s="1"/>
      <c r="I130" s="1"/>
    </row>
    <row r="131" spans="1:9" ht="15.75" customHeight="1" x14ac:dyDescent="0.25">
      <c r="A131" s="1"/>
      <c r="B131" s="1"/>
      <c r="C131" s="1"/>
      <c r="D131" s="1"/>
      <c r="E131" s="1"/>
      <c r="F131" s="1"/>
      <c r="G131" s="1"/>
      <c r="H131" s="1"/>
      <c r="I131" s="1"/>
    </row>
    <row r="132" spans="1:9" ht="15.75" customHeight="1" x14ac:dyDescent="0.25">
      <c r="A132" s="1"/>
      <c r="B132" s="1"/>
      <c r="C132" s="1"/>
      <c r="D132" s="1"/>
      <c r="E132" s="1"/>
      <c r="F132" s="1"/>
      <c r="G132" s="1"/>
      <c r="H132" s="1"/>
      <c r="I132" s="1"/>
    </row>
    <row r="133" spans="1:9" ht="15.75" customHeight="1" x14ac:dyDescent="0.25">
      <c r="A133" s="1"/>
      <c r="B133" s="1"/>
      <c r="C133" s="1"/>
      <c r="D133" s="1"/>
      <c r="E133" s="1"/>
      <c r="F133" s="1"/>
      <c r="G133" s="1"/>
      <c r="H133" s="1"/>
      <c r="I133" s="1"/>
    </row>
    <row r="134" spans="1:9" ht="15.75" customHeight="1" x14ac:dyDescent="0.25">
      <c r="A134" s="1"/>
      <c r="B134" s="1"/>
      <c r="C134" s="1"/>
      <c r="D134" s="1"/>
      <c r="E134" s="1"/>
      <c r="F134" s="1"/>
      <c r="G134" s="1"/>
      <c r="H134" s="1"/>
      <c r="I134" s="1"/>
    </row>
    <row r="135" spans="1:9" ht="15.75" customHeight="1" x14ac:dyDescent="0.25">
      <c r="A135" s="1"/>
      <c r="B135" s="1"/>
      <c r="C135" s="1"/>
      <c r="D135" s="1"/>
      <c r="E135" s="1"/>
      <c r="F135" s="1"/>
      <c r="G135" s="1"/>
      <c r="H135" s="1"/>
      <c r="I135" s="1"/>
    </row>
    <row r="136" spans="1:9" ht="15.75" customHeight="1" x14ac:dyDescent="0.25">
      <c r="A136" s="1"/>
      <c r="B136" s="1"/>
      <c r="C136" s="1"/>
      <c r="D136" s="1"/>
      <c r="E136" s="1"/>
      <c r="F136" s="1"/>
      <c r="G136" s="1"/>
      <c r="H136" s="1"/>
      <c r="I136" s="1"/>
    </row>
    <row r="137" spans="1:9" ht="15.75" customHeight="1" x14ac:dyDescent="0.25">
      <c r="A137" s="1"/>
      <c r="B137" s="1"/>
      <c r="C137" s="1"/>
      <c r="D137" s="1"/>
      <c r="E137" s="1"/>
      <c r="F137" s="1"/>
      <c r="G137" s="1"/>
      <c r="H137" s="1"/>
      <c r="I137" s="1"/>
    </row>
    <row r="138" spans="1:9" ht="15.75" customHeight="1" x14ac:dyDescent="0.25">
      <c r="A138" s="1"/>
      <c r="B138" s="1"/>
      <c r="C138" s="1"/>
      <c r="D138" s="1"/>
      <c r="E138" s="1"/>
      <c r="F138" s="1"/>
      <c r="G138" s="1"/>
      <c r="H138" s="1"/>
      <c r="I138" s="1"/>
    </row>
    <row r="139" spans="1:9" ht="15.75" customHeight="1" x14ac:dyDescent="0.25">
      <c r="A139" s="1"/>
      <c r="B139" s="1"/>
      <c r="C139" s="1"/>
      <c r="D139" s="1"/>
      <c r="E139" s="1"/>
      <c r="F139" s="1"/>
      <c r="G139" s="1"/>
      <c r="H139" s="1"/>
      <c r="I139" s="1"/>
    </row>
    <row r="140" spans="1:9" ht="15.75" customHeight="1" x14ac:dyDescent="0.25">
      <c r="A140" s="1"/>
      <c r="B140" s="1"/>
      <c r="C140" s="1"/>
      <c r="D140" s="1"/>
      <c r="E140" s="1"/>
      <c r="F140" s="1"/>
      <c r="G140" s="1"/>
      <c r="H140" s="1"/>
      <c r="I140" s="1"/>
    </row>
    <row r="141" spans="1:9" ht="15.75" customHeight="1" x14ac:dyDescent="0.25">
      <c r="A141" s="1"/>
      <c r="B141" s="1"/>
      <c r="C141" s="1"/>
      <c r="D141" s="1"/>
      <c r="E141" s="1"/>
      <c r="F141" s="1"/>
      <c r="G141" s="1"/>
      <c r="H141" s="1"/>
      <c r="I141" s="1"/>
    </row>
    <row r="142" spans="1:9" ht="15.75" customHeight="1" x14ac:dyDescent="0.25">
      <c r="A142" s="1"/>
      <c r="B142" s="1"/>
      <c r="C142" s="1"/>
      <c r="D142" s="1"/>
      <c r="E142" s="1"/>
      <c r="F142" s="1"/>
      <c r="G142" s="1"/>
      <c r="H142" s="1"/>
      <c r="I142" s="1"/>
    </row>
    <row r="143" spans="1:9" ht="15.75" customHeight="1" x14ac:dyDescent="0.25">
      <c r="A143" s="1"/>
      <c r="B143" s="1"/>
      <c r="C143" s="1"/>
      <c r="D143" s="1"/>
      <c r="E143" s="1"/>
      <c r="F143" s="1"/>
      <c r="G143" s="1"/>
      <c r="H143" s="1"/>
      <c r="I143" s="1"/>
    </row>
    <row r="144" spans="1:9" ht="15.75" customHeight="1" x14ac:dyDescent="0.25">
      <c r="A144" s="1"/>
      <c r="B144" s="1"/>
      <c r="C144" s="1"/>
      <c r="D144" s="1"/>
      <c r="E144" s="1"/>
      <c r="F144" s="1"/>
      <c r="G144" s="1"/>
      <c r="H144" s="1"/>
      <c r="I144" s="1"/>
    </row>
    <row r="145" spans="1:9" ht="15.75" customHeight="1" x14ac:dyDescent="0.25">
      <c r="A145" s="1"/>
      <c r="B145" s="1"/>
      <c r="C145" s="1"/>
      <c r="D145" s="1"/>
      <c r="E145" s="1"/>
      <c r="F145" s="1"/>
      <c r="G145" s="1"/>
      <c r="H145" s="1"/>
      <c r="I145" s="1"/>
    </row>
    <row r="146" spans="1:9" ht="15.75" customHeight="1" x14ac:dyDescent="0.25">
      <c r="A146" s="1"/>
      <c r="B146" s="1"/>
      <c r="C146" s="1"/>
      <c r="D146" s="1"/>
      <c r="E146" s="1"/>
      <c r="F146" s="1"/>
      <c r="G146" s="1"/>
      <c r="H146" s="1"/>
      <c r="I146" s="1"/>
    </row>
    <row r="147" spans="1:9" ht="15.75" customHeight="1" x14ac:dyDescent="0.25">
      <c r="A147" s="1"/>
      <c r="B147" s="1"/>
      <c r="C147" s="1"/>
      <c r="D147" s="1"/>
      <c r="E147" s="1"/>
      <c r="F147" s="1"/>
      <c r="G147" s="1"/>
      <c r="H147" s="1"/>
      <c r="I147" s="1"/>
    </row>
    <row r="148" spans="1:9" ht="15.75" customHeight="1" x14ac:dyDescent="0.25">
      <c r="A148" s="1"/>
      <c r="B148" s="1"/>
      <c r="C148" s="1"/>
      <c r="D148" s="1"/>
      <c r="E148" s="1"/>
      <c r="F148" s="1"/>
      <c r="G148" s="1"/>
      <c r="H148" s="1"/>
      <c r="I148" s="1"/>
    </row>
    <row r="149" spans="1:9" ht="15.75" customHeight="1" x14ac:dyDescent="0.25">
      <c r="A149" s="1"/>
      <c r="B149" s="1"/>
      <c r="C149" s="1"/>
      <c r="D149" s="1"/>
      <c r="E149" s="1"/>
      <c r="F149" s="1"/>
      <c r="G149" s="1"/>
      <c r="H149" s="1"/>
      <c r="I149" s="1"/>
    </row>
    <row r="150" spans="1:9" ht="15.75" customHeight="1" x14ac:dyDescent="0.25">
      <c r="A150" s="1"/>
      <c r="B150" s="1"/>
      <c r="C150" s="1"/>
      <c r="D150" s="1"/>
      <c r="E150" s="1"/>
      <c r="F150" s="1"/>
      <c r="G150" s="1"/>
      <c r="H150" s="1"/>
      <c r="I150" s="1"/>
    </row>
    <row r="151" spans="1:9" ht="15.75" customHeight="1" x14ac:dyDescent="0.25">
      <c r="A151" s="1"/>
      <c r="B151" s="1"/>
      <c r="C151" s="1"/>
      <c r="D151" s="1"/>
      <c r="E151" s="1"/>
      <c r="F151" s="1"/>
      <c r="G151" s="1"/>
      <c r="H151" s="1"/>
      <c r="I151" s="1"/>
    </row>
    <row r="152" spans="1:9" ht="15.75" customHeight="1" x14ac:dyDescent="0.25">
      <c r="A152" s="1"/>
      <c r="B152" s="1"/>
      <c r="C152" s="1"/>
      <c r="D152" s="1"/>
      <c r="E152" s="1"/>
      <c r="F152" s="1"/>
      <c r="G152" s="1"/>
      <c r="H152" s="1"/>
      <c r="I152" s="1"/>
    </row>
    <row r="153" spans="1:9" ht="15.75" customHeight="1" x14ac:dyDescent="0.25">
      <c r="A153" s="1"/>
      <c r="B153" s="1"/>
      <c r="C153" s="1"/>
      <c r="D153" s="1"/>
      <c r="E153" s="1"/>
      <c r="F153" s="1"/>
      <c r="G153" s="1"/>
      <c r="H153" s="1"/>
      <c r="I153" s="1"/>
    </row>
    <row r="154" spans="1:9" ht="15.75" customHeight="1" x14ac:dyDescent="0.25">
      <c r="A154" s="1"/>
      <c r="B154" s="1"/>
      <c r="C154" s="1"/>
      <c r="D154" s="1"/>
      <c r="E154" s="1"/>
      <c r="F154" s="1"/>
      <c r="G154" s="1"/>
      <c r="H154" s="1"/>
      <c r="I154" s="1"/>
    </row>
    <row r="155" spans="1:9" ht="15.75" customHeight="1" x14ac:dyDescent="0.25">
      <c r="A155" s="1"/>
      <c r="B155" s="1"/>
      <c r="C155" s="1"/>
      <c r="D155" s="1"/>
      <c r="E155" s="1"/>
      <c r="F155" s="1"/>
      <c r="G155" s="1"/>
      <c r="H155" s="1"/>
      <c r="I155" s="1"/>
    </row>
    <row r="156" spans="1:9" ht="15.75" customHeight="1" x14ac:dyDescent="0.25">
      <c r="A156" s="1"/>
      <c r="B156" s="1"/>
      <c r="C156" s="1"/>
      <c r="D156" s="1"/>
      <c r="E156" s="1"/>
      <c r="F156" s="1"/>
      <c r="G156" s="1"/>
      <c r="H156" s="1"/>
      <c r="I156" s="1"/>
    </row>
    <row r="157" spans="1:9" ht="15.75" customHeight="1" x14ac:dyDescent="0.25">
      <c r="A157" s="1"/>
      <c r="B157" s="1"/>
      <c r="C157" s="1"/>
      <c r="D157" s="1"/>
      <c r="E157" s="1"/>
      <c r="F157" s="1"/>
      <c r="G157" s="1"/>
      <c r="H157" s="1"/>
      <c r="I157" s="1"/>
    </row>
    <row r="158" spans="1:9" ht="15.75" customHeight="1" x14ac:dyDescent="0.25">
      <c r="A158" s="1"/>
      <c r="B158" s="1"/>
      <c r="C158" s="1"/>
      <c r="D158" s="1"/>
      <c r="E158" s="1"/>
      <c r="F158" s="1"/>
      <c r="G158" s="1"/>
      <c r="H158" s="1"/>
      <c r="I158" s="1"/>
    </row>
    <row r="159" spans="1:9" ht="15.75" customHeight="1" x14ac:dyDescent="0.25">
      <c r="A159" s="1"/>
      <c r="B159" s="1"/>
      <c r="C159" s="1"/>
      <c r="D159" s="1"/>
      <c r="E159" s="1"/>
      <c r="F159" s="1"/>
      <c r="G159" s="1"/>
      <c r="H159" s="1"/>
      <c r="I159" s="1"/>
    </row>
    <row r="160" spans="1:9" ht="15.75" customHeight="1" x14ac:dyDescent="0.25">
      <c r="A160" s="1"/>
      <c r="B160" s="1"/>
      <c r="C160" s="1"/>
      <c r="D160" s="1"/>
      <c r="E160" s="1"/>
      <c r="F160" s="1"/>
      <c r="G160" s="1"/>
      <c r="H160" s="1"/>
      <c r="I160" s="1"/>
    </row>
    <row r="161" spans="1:9" ht="15.75" customHeight="1" x14ac:dyDescent="0.25">
      <c r="A161" s="1"/>
      <c r="B161" s="1"/>
      <c r="C161" s="1"/>
      <c r="D161" s="1"/>
      <c r="E161" s="1"/>
      <c r="F161" s="1"/>
      <c r="G161" s="1"/>
      <c r="H161" s="1"/>
      <c r="I161" s="1"/>
    </row>
    <row r="162" spans="1:9" ht="15.75" customHeight="1" x14ac:dyDescent="0.25">
      <c r="A162" s="1"/>
      <c r="B162" s="1"/>
      <c r="C162" s="1"/>
      <c r="D162" s="1"/>
      <c r="E162" s="1"/>
      <c r="F162" s="1"/>
      <c r="G162" s="1"/>
      <c r="H162" s="1"/>
      <c r="I162" s="1"/>
    </row>
    <row r="163" spans="1:9" ht="15.75" customHeight="1" x14ac:dyDescent="0.25">
      <c r="A163" s="1"/>
      <c r="B163" s="1"/>
      <c r="C163" s="1"/>
      <c r="D163" s="1"/>
      <c r="E163" s="1"/>
      <c r="F163" s="1"/>
      <c r="G163" s="1"/>
      <c r="H163" s="1"/>
      <c r="I163" s="1"/>
    </row>
    <row r="164" spans="1:9" ht="15.75" customHeight="1" x14ac:dyDescent="0.25">
      <c r="A164" s="1"/>
      <c r="B164" s="1"/>
      <c r="C164" s="1"/>
      <c r="D164" s="1"/>
      <c r="E164" s="1"/>
      <c r="F164" s="1"/>
      <c r="G164" s="1"/>
      <c r="H164" s="1"/>
      <c r="I164" s="1"/>
    </row>
    <row r="165" spans="1:9" ht="15.75" customHeight="1" x14ac:dyDescent="0.25">
      <c r="A165" s="1"/>
      <c r="B165" s="1"/>
      <c r="C165" s="1"/>
      <c r="D165" s="1"/>
      <c r="E165" s="1"/>
      <c r="F165" s="1"/>
      <c r="G165" s="1"/>
      <c r="H165" s="1"/>
      <c r="I165" s="1"/>
    </row>
    <row r="166" spans="1:9" ht="15.75" customHeight="1" x14ac:dyDescent="0.25">
      <c r="A166" s="1"/>
      <c r="B166" s="1"/>
      <c r="C166" s="1"/>
      <c r="D166" s="1"/>
      <c r="E166" s="1"/>
      <c r="F166" s="1"/>
      <c r="G166" s="1"/>
      <c r="H166" s="1"/>
      <c r="I166" s="1"/>
    </row>
    <row r="167" spans="1:9" ht="15.75" customHeight="1" x14ac:dyDescent="0.25">
      <c r="A167" s="1"/>
      <c r="B167" s="1"/>
      <c r="C167" s="1"/>
      <c r="D167" s="1"/>
      <c r="E167" s="1"/>
      <c r="F167" s="1"/>
      <c r="G167" s="1"/>
      <c r="H167" s="1"/>
      <c r="I167" s="1"/>
    </row>
    <row r="168" spans="1:9" ht="15.75" customHeight="1" x14ac:dyDescent="0.25">
      <c r="A168" s="1"/>
      <c r="B168" s="1"/>
      <c r="C168" s="1"/>
      <c r="D168" s="1"/>
      <c r="E168" s="1"/>
      <c r="F168" s="1"/>
      <c r="G168" s="1"/>
      <c r="H168" s="1"/>
      <c r="I168" s="1"/>
    </row>
    <row r="169" spans="1:9" ht="15.75" customHeight="1" x14ac:dyDescent="0.25">
      <c r="A169" s="1"/>
      <c r="B169" s="1"/>
      <c r="C169" s="1"/>
      <c r="D169" s="1"/>
      <c r="E169" s="1"/>
      <c r="F169" s="1"/>
      <c r="G169" s="1"/>
      <c r="H169" s="1"/>
      <c r="I169" s="1"/>
    </row>
    <row r="170" spans="1:9" ht="15.75" customHeight="1" x14ac:dyDescent="0.25">
      <c r="A170" s="1"/>
      <c r="B170" s="1"/>
      <c r="C170" s="1"/>
      <c r="D170" s="1"/>
      <c r="E170" s="1"/>
      <c r="F170" s="1"/>
      <c r="G170" s="1"/>
      <c r="H170" s="1"/>
      <c r="I170" s="1"/>
    </row>
    <row r="171" spans="1:9" ht="15.75" customHeight="1" x14ac:dyDescent="0.25">
      <c r="A171" s="1"/>
      <c r="B171" s="1"/>
      <c r="C171" s="1"/>
      <c r="D171" s="1"/>
      <c r="E171" s="1"/>
      <c r="F171" s="1"/>
      <c r="G171" s="1"/>
      <c r="H171" s="1"/>
      <c r="I171" s="1"/>
    </row>
    <row r="172" spans="1:9" ht="15.75" customHeight="1" x14ac:dyDescent="0.25">
      <c r="A172" s="1"/>
      <c r="B172" s="1"/>
      <c r="C172" s="1"/>
      <c r="D172" s="1"/>
      <c r="E172" s="1"/>
      <c r="F172" s="1"/>
      <c r="G172" s="1"/>
      <c r="H172" s="1"/>
      <c r="I172" s="1"/>
    </row>
    <row r="173" spans="1:9" ht="15.75" customHeight="1" x14ac:dyDescent="0.25">
      <c r="A173" s="1"/>
      <c r="B173" s="1"/>
      <c r="C173" s="1"/>
      <c r="D173" s="1"/>
      <c r="E173" s="1"/>
      <c r="F173" s="1"/>
      <c r="G173" s="1"/>
      <c r="H173" s="1"/>
      <c r="I173" s="1"/>
    </row>
    <row r="174" spans="1:9" ht="15.75" customHeight="1" x14ac:dyDescent="0.25">
      <c r="A174" s="1"/>
      <c r="B174" s="1"/>
      <c r="C174" s="1"/>
      <c r="D174" s="1"/>
      <c r="E174" s="1"/>
      <c r="F174" s="1"/>
      <c r="G174" s="1"/>
      <c r="H174" s="1"/>
      <c r="I174" s="1"/>
    </row>
    <row r="175" spans="1:9" ht="15.75" customHeight="1" x14ac:dyDescent="0.25">
      <c r="A175" s="1"/>
      <c r="B175" s="1"/>
      <c r="C175" s="1"/>
      <c r="D175" s="1"/>
      <c r="E175" s="1"/>
      <c r="F175" s="1"/>
      <c r="G175" s="1"/>
      <c r="H175" s="1"/>
      <c r="I175" s="1"/>
    </row>
    <row r="176" spans="1:9" ht="15.75" customHeight="1" x14ac:dyDescent="0.25">
      <c r="A176" s="1"/>
      <c r="B176" s="1"/>
      <c r="C176" s="1"/>
      <c r="D176" s="1"/>
      <c r="E176" s="1"/>
      <c r="F176" s="1"/>
      <c r="G176" s="1"/>
      <c r="H176" s="1"/>
      <c r="I176" s="1"/>
    </row>
    <row r="177" spans="1:9" ht="15.75" customHeight="1" x14ac:dyDescent="0.25">
      <c r="A177" s="1"/>
      <c r="B177" s="1"/>
      <c r="C177" s="1"/>
      <c r="D177" s="1"/>
      <c r="E177" s="1"/>
      <c r="F177" s="1"/>
      <c r="G177" s="1"/>
      <c r="H177" s="1"/>
      <c r="I177" s="1"/>
    </row>
    <row r="178" spans="1:9" ht="15.75" customHeight="1" x14ac:dyDescent="0.25">
      <c r="A178" s="1"/>
      <c r="B178" s="1"/>
      <c r="C178" s="1"/>
      <c r="D178" s="1"/>
      <c r="E178" s="1"/>
      <c r="F178" s="1"/>
      <c r="G178" s="1"/>
      <c r="H178" s="1"/>
      <c r="I178" s="1"/>
    </row>
    <row r="179" spans="1:9" ht="15.75" customHeight="1" x14ac:dyDescent="0.25">
      <c r="A179" s="1"/>
      <c r="B179" s="1"/>
      <c r="C179" s="1"/>
      <c r="D179" s="1"/>
      <c r="E179" s="1"/>
      <c r="F179" s="1"/>
      <c r="G179" s="1"/>
      <c r="H179" s="1"/>
      <c r="I179" s="1"/>
    </row>
    <row r="180" spans="1:9" ht="15.75" customHeight="1" x14ac:dyDescent="0.25">
      <c r="A180" s="1"/>
      <c r="B180" s="1"/>
      <c r="C180" s="1"/>
      <c r="D180" s="1"/>
      <c r="E180" s="1"/>
      <c r="F180" s="1"/>
      <c r="G180" s="1"/>
      <c r="H180" s="1"/>
      <c r="I180" s="1"/>
    </row>
    <row r="181" spans="1:9" ht="15.75" customHeight="1" x14ac:dyDescent="0.25">
      <c r="A181" s="1"/>
      <c r="B181" s="1"/>
      <c r="C181" s="1"/>
      <c r="D181" s="1"/>
      <c r="E181" s="1"/>
      <c r="F181" s="1"/>
      <c r="G181" s="1"/>
      <c r="H181" s="1"/>
      <c r="I181" s="1"/>
    </row>
    <row r="182" spans="1:9" ht="15.75" customHeight="1" x14ac:dyDescent="0.25">
      <c r="A182" s="1"/>
      <c r="B182" s="1"/>
      <c r="C182" s="1"/>
      <c r="D182" s="1"/>
      <c r="E182" s="1"/>
      <c r="F182" s="1"/>
      <c r="G182" s="1"/>
      <c r="H182" s="1"/>
      <c r="I182" s="1"/>
    </row>
    <row r="183" spans="1:9" ht="15.75" customHeight="1" x14ac:dyDescent="0.25">
      <c r="A183" s="1"/>
      <c r="B183" s="1"/>
      <c r="C183" s="1"/>
      <c r="D183" s="1"/>
      <c r="E183" s="1"/>
      <c r="F183" s="1"/>
      <c r="G183" s="1"/>
      <c r="H183" s="1"/>
      <c r="I183" s="1"/>
    </row>
    <row r="184" spans="1:9" ht="15.75" customHeight="1" x14ac:dyDescent="0.25">
      <c r="A184" s="1"/>
      <c r="B184" s="1"/>
      <c r="C184" s="1"/>
      <c r="D184" s="1"/>
      <c r="E184" s="1"/>
      <c r="F184" s="1"/>
      <c r="G184" s="1"/>
      <c r="H184" s="1"/>
      <c r="I184" s="1"/>
    </row>
    <row r="185" spans="1:9" ht="15.75" customHeight="1" x14ac:dyDescent="0.25">
      <c r="A185" s="1"/>
      <c r="B185" s="1"/>
      <c r="C185" s="1"/>
      <c r="D185" s="1"/>
      <c r="E185" s="1"/>
      <c r="F185" s="1"/>
      <c r="G185" s="1"/>
      <c r="H185" s="1"/>
      <c r="I185" s="1"/>
    </row>
    <row r="186" spans="1:9" ht="15.75" customHeight="1" x14ac:dyDescent="0.25">
      <c r="A186" s="1"/>
      <c r="B186" s="1"/>
      <c r="C186" s="1"/>
      <c r="D186" s="1"/>
      <c r="E186" s="1"/>
      <c r="F186" s="1"/>
      <c r="G186" s="1"/>
      <c r="H186" s="1"/>
      <c r="I186" s="1"/>
    </row>
    <row r="187" spans="1:9" ht="15.75" customHeight="1" x14ac:dyDescent="0.25">
      <c r="A187" s="1"/>
      <c r="B187" s="1"/>
      <c r="C187" s="1"/>
      <c r="D187" s="1"/>
      <c r="E187" s="1"/>
      <c r="F187" s="1"/>
      <c r="G187" s="1"/>
      <c r="H187" s="1"/>
      <c r="I187" s="1"/>
    </row>
    <row r="188" spans="1:9" ht="15.75" customHeight="1" x14ac:dyDescent="0.25">
      <c r="A188" s="1"/>
      <c r="B188" s="1"/>
      <c r="C188" s="1"/>
      <c r="D188" s="1"/>
      <c r="E188" s="1"/>
      <c r="F188" s="1"/>
      <c r="G188" s="1"/>
      <c r="H188" s="1"/>
      <c r="I188" s="1"/>
    </row>
    <row r="189" spans="1:9" ht="15.75" customHeight="1" x14ac:dyDescent="0.25">
      <c r="A189" s="1"/>
      <c r="B189" s="1"/>
      <c r="C189" s="1"/>
      <c r="D189" s="1"/>
      <c r="E189" s="1"/>
      <c r="F189" s="1"/>
      <c r="G189" s="1"/>
      <c r="H189" s="1"/>
      <c r="I189" s="1"/>
    </row>
    <row r="190" spans="1:9" ht="15.75" customHeight="1" x14ac:dyDescent="0.25">
      <c r="A190" s="1"/>
      <c r="B190" s="1"/>
      <c r="C190" s="1"/>
      <c r="D190" s="1"/>
      <c r="E190" s="1"/>
      <c r="F190" s="1"/>
      <c r="G190" s="1"/>
      <c r="H190" s="1"/>
      <c r="I190" s="1"/>
    </row>
    <row r="191" spans="1:9" ht="15.75" customHeight="1" x14ac:dyDescent="0.25">
      <c r="A191" s="1"/>
      <c r="B191" s="1"/>
      <c r="C191" s="1"/>
      <c r="D191" s="1"/>
      <c r="E191" s="1"/>
      <c r="F191" s="1"/>
      <c r="G191" s="1"/>
      <c r="H191" s="1"/>
      <c r="I191" s="1"/>
    </row>
    <row r="192" spans="1:9" ht="15.75" customHeight="1" x14ac:dyDescent="0.25">
      <c r="A192" s="1"/>
      <c r="B192" s="1"/>
      <c r="C192" s="1"/>
      <c r="D192" s="1"/>
      <c r="E192" s="1"/>
      <c r="F192" s="1"/>
      <c r="G192" s="1"/>
      <c r="H192" s="1"/>
      <c r="I192" s="1"/>
    </row>
    <row r="193" spans="1:9" ht="15.75" customHeight="1" x14ac:dyDescent="0.25">
      <c r="A193" s="1"/>
      <c r="B193" s="1"/>
      <c r="C193" s="1"/>
      <c r="D193" s="1"/>
      <c r="E193" s="1"/>
      <c r="F193" s="1"/>
      <c r="G193" s="1"/>
      <c r="H193" s="1"/>
      <c r="I193" s="1"/>
    </row>
    <row r="194" spans="1:9" ht="15.75" customHeight="1" x14ac:dyDescent="0.25">
      <c r="A194" s="1"/>
      <c r="B194" s="1"/>
      <c r="C194" s="1"/>
      <c r="D194" s="1"/>
      <c r="E194" s="1"/>
      <c r="F194" s="1"/>
      <c r="G194" s="1"/>
      <c r="H194" s="1"/>
      <c r="I194" s="1"/>
    </row>
    <row r="195" spans="1:9" ht="15.75" customHeight="1" x14ac:dyDescent="0.25">
      <c r="A195" s="1"/>
      <c r="B195" s="1"/>
      <c r="C195" s="1"/>
      <c r="D195" s="1"/>
      <c r="E195" s="1"/>
      <c r="F195" s="1"/>
      <c r="G195" s="1"/>
      <c r="H195" s="1"/>
      <c r="I195" s="1"/>
    </row>
    <row r="196" spans="1:9" ht="15.75" customHeight="1" x14ac:dyDescent="0.25">
      <c r="A196" s="1"/>
      <c r="B196" s="1"/>
      <c r="C196" s="1"/>
      <c r="D196" s="1"/>
      <c r="E196" s="1"/>
      <c r="F196" s="1"/>
      <c r="G196" s="1"/>
      <c r="H196" s="1"/>
      <c r="I196" s="1"/>
    </row>
    <row r="197" spans="1:9" ht="15.75" customHeight="1" x14ac:dyDescent="0.25">
      <c r="A197" s="1"/>
      <c r="B197" s="1"/>
      <c r="C197" s="1"/>
      <c r="D197" s="1"/>
      <c r="E197" s="1"/>
      <c r="F197" s="1"/>
      <c r="G197" s="1"/>
      <c r="H197" s="1"/>
      <c r="I197" s="1"/>
    </row>
    <row r="198" spans="1:9" ht="15.75" customHeight="1" x14ac:dyDescent="0.25">
      <c r="A198" s="1"/>
      <c r="B198" s="1"/>
      <c r="C198" s="1"/>
      <c r="D198" s="1"/>
      <c r="E198" s="1"/>
      <c r="F198" s="1"/>
      <c r="G198" s="1"/>
      <c r="H198" s="1"/>
      <c r="I198" s="1"/>
    </row>
    <row r="199" spans="1:9" ht="15.75" customHeight="1" x14ac:dyDescent="0.25">
      <c r="A199" s="1"/>
      <c r="B199" s="1"/>
      <c r="C199" s="1"/>
      <c r="D199" s="1"/>
      <c r="E199" s="1"/>
      <c r="F199" s="1"/>
      <c r="G199" s="1"/>
      <c r="H199" s="1"/>
      <c r="I199" s="1"/>
    </row>
    <row r="200" spans="1:9" ht="15.75" customHeight="1" x14ac:dyDescent="0.25">
      <c r="A200" s="1"/>
      <c r="B200" s="1"/>
      <c r="C200" s="1"/>
      <c r="D200" s="1"/>
      <c r="E200" s="1"/>
      <c r="F200" s="1"/>
      <c r="G200" s="1"/>
      <c r="H200" s="1"/>
      <c r="I200" s="1"/>
    </row>
    <row r="201" spans="1:9" ht="15.75" customHeight="1" x14ac:dyDescent="0.25">
      <c r="A201" s="1"/>
      <c r="B201" s="1"/>
      <c r="C201" s="1"/>
      <c r="D201" s="1"/>
      <c r="E201" s="1"/>
      <c r="F201" s="1"/>
      <c r="G201" s="1"/>
      <c r="H201" s="1"/>
      <c r="I201" s="1"/>
    </row>
    <row r="202" spans="1:9" ht="15.75" customHeight="1" x14ac:dyDescent="0.25">
      <c r="A202" s="1"/>
      <c r="B202" s="1"/>
      <c r="C202" s="1"/>
      <c r="D202" s="1"/>
      <c r="E202" s="1"/>
      <c r="F202" s="1"/>
      <c r="G202" s="1"/>
      <c r="H202" s="1"/>
      <c r="I202" s="1"/>
    </row>
    <row r="203" spans="1:9" ht="15.75" customHeight="1" x14ac:dyDescent="0.25">
      <c r="A203" s="1"/>
      <c r="B203" s="1"/>
      <c r="C203" s="1"/>
      <c r="D203" s="1"/>
      <c r="E203" s="1"/>
      <c r="F203" s="1"/>
      <c r="G203" s="1"/>
      <c r="H203" s="1"/>
      <c r="I203" s="1"/>
    </row>
    <row r="204" spans="1:9" ht="15.75" customHeight="1" x14ac:dyDescent="0.25">
      <c r="A204" s="1"/>
      <c r="B204" s="1"/>
      <c r="C204" s="1"/>
      <c r="D204" s="1"/>
      <c r="E204" s="1"/>
      <c r="F204" s="1"/>
      <c r="G204" s="1"/>
      <c r="H204" s="1"/>
      <c r="I204" s="1"/>
    </row>
    <row r="205" spans="1:9" ht="15.75" customHeight="1" x14ac:dyDescent="0.25">
      <c r="A205" s="1"/>
      <c r="B205" s="1"/>
      <c r="C205" s="1"/>
      <c r="D205" s="1"/>
      <c r="E205" s="1"/>
      <c r="F205" s="1"/>
      <c r="G205" s="1"/>
      <c r="H205" s="1"/>
      <c r="I205" s="1"/>
    </row>
    <row r="206" spans="1:9" ht="15.75" customHeight="1" x14ac:dyDescent="0.25">
      <c r="A206" s="1"/>
      <c r="B206" s="1"/>
      <c r="C206" s="1"/>
      <c r="D206" s="1"/>
      <c r="E206" s="1"/>
      <c r="F206" s="1"/>
      <c r="G206" s="1"/>
      <c r="H206" s="1"/>
      <c r="I206" s="1"/>
    </row>
    <row r="207" spans="1:9" ht="15.75" customHeight="1" x14ac:dyDescent="0.25">
      <c r="A207" s="1"/>
      <c r="B207" s="1"/>
      <c r="C207" s="1"/>
      <c r="D207" s="1"/>
      <c r="E207" s="1"/>
      <c r="F207" s="1"/>
      <c r="G207" s="1"/>
      <c r="H207" s="1"/>
      <c r="I207" s="1"/>
    </row>
    <row r="208" spans="1:9" ht="15.75" customHeight="1" x14ac:dyDescent="0.25">
      <c r="A208" s="1"/>
      <c r="B208" s="1"/>
      <c r="C208" s="1"/>
      <c r="D208" s="1"/>
      <c r="E208" s="1"/>
      <c r="F208" s="1"/>
      <c r="G208" s="1"/>
      <c r="H208" s="1"/>
      <c r="I208" s="1"/>
    </row>
    <row r="209" spans="1:9" ht="15.75" customHeight="1" x14ac:dyDescent="0.25">
      <c r="A209" s="1"/>
      <c r="B209" s="1"/>
      <c r="C209" s="1"/>
      <c r="D209" s="1"/>
      <c r="E209" s="1"/>
      <c r="F209" s="1"/>
      <c r="G209" s="1"/>
      <c r="H209" s="1"/>
      <c r="I209" s="1"/>
    </row>
    <row r="210" spans="1:9" ht="15.75" customHeight="1" x14ac:dyDescent="0.25">
      <c r="A210" s="1"/>
      <c r="B210" s="1"/>
      <c r="C210" s="1"/>
      <c r="D210" s="1"/>
      <c r="E210" s="1"/>
      <c r="F210" s="1"/>
      <c r="G210" s="1"/>
      <c r="H210" s="1"/>
      <c r="I210" s="1"/>
    </row>
    <row r="211" spans="1:9" ht="15.75" customHeight="1" x14ac:dyDescent="0.25">
      <c r="A211" s="1"/>
      <c r="B211" s="1"/>
      <c r="C211" s="1"/>
      <c r="D211" s="1"/>
      <c r="E211" s="1"/>
      <c r="F211" s="1"/>
      <c r="G211" s="1"/>
      <c r="H211" s="1"/>
      <c r="I211" s="1"/>
    </row>
    <row r="212" spans="1:9" ht="15.75" customHeight="1" x14ac:dyDescent="0.25">
      <c r="A212" s="1"/>
      <c r="B212" s="1"/>
      <c r="C212" s="1"/>
      <c r="D212" s="1"/>
      <c r="E212" s="1"/>
      <c r="F212" s="1"/>
      <c r="G212" s="1"/>
      <c r="H212" s="1"/>
      <c r="I212" s="1"/>
    </row>
    <row r="213" spans="1:9" ht="15.75" customHeight="1" x14ac:dyDescent="0.25">
      <c r="A213" s="1"/>
      <c r="B213" s="1"/>
      <c r="C213" s="1"/>
      <c r="D213" s="1"/>
      <c r="E213" s="1"/>
      <c r="F213" s="1"/>
      <c r="G213" s="1"/>
      <c r="H213" s="1"/>
      <c r="I213" s="1"/>
    </row>
    <row r="214" spans="1:9" ht="15.75" customHeight="1" x14ac:dyDescent="0.25">
      <c r="A214" s="1"/>
      <c r="B214" s="1"/>
      <c r="C214" s="1"/>
      <c r="D214" s="1"/>
      <c r="E214" s="1"/>
      <c r="F214" s="1"/>
      <c r="G214" s="1"/>
      <c r="H214" s="1"/>
      <c r="I214" s="1"/>
    </row>
    <row r="215" spans="1:9" ht="15.75" customHeight="1" x14ac:dyDescent="0.25">
      <c r="A215" s="1"/>
      <c r="B215" s="1"/>
      <c r="C215" s="1"/>
      <c r="D215" s="1"/>
      <c r="E215" s="1"/>
      <c r="F215" s="1"/>
      <c r="G215" s="1"/>
      <c r="H215" s="1"/>
      <c r="I215" s="1"/>
    </row>
    <row r="216" spans="1:9" ht="15.75" customHeight="1" x14ac:dyDescent="0.25">
      <c r="A216" s="1"/>
      <c r="B216" s="1"/>
      <c r="C216" s="1"/>
      <c r="D216" s="1"/>
      <c r="E216" s="1"/>
      <c r="F216" s="1"/>
      <c r="G216" s="1"/>
      <c r="H216" s="1"/>
      <c r="I216" s="1"/>
    </row>
    <row r="217" spans="1:9" ht="15.75" customHeight="1" x14ac:dyDescent="0.25">
      <c r="A217" s="1"/>
      <c r="B217" s="1"/>
      <c r="C217" s="1"/>
      <c r="D217" s="1"/>
      <c r="E217" s="1"/>
      <c r="F217" s="1"/>
      <c r="G217" s="1"/>
      <c r="H217" s="1"/>
      <c r="I217" s="1"/>
    </row>
    <row r="218" spans="1:9" ht="15.75" customHeight="1" x14ac:dyDescent="0.25">
      <c r="A218" s="1"/>
      <c r="B218" s="1"/>
      <c r="C218" s="1"/>
      <c r="D218" s="1"/>
      <c r="E218" s="1"/>
      <c r="F218" s="1"/>
      <c r="G218" s="1"/>
      <c r="H218" s="1"/>
      <c r="I218" s="1"/>
    </row>
    <row r="219" spans="1:9" ht="15.75" customHeight="1" x14ac:dyDescent="0.25">
      <c r="A219" s="1"/>
      <c r="B219" s="1"/>
      <c r="C219" s="1"/>
      <c r="D219" s="1"/>
      <c r="E219" s="1"/>
      <c r="F219" s="1"/>
      <c r="G219" s="1"/>
      <c r="H219" s="1"/>
      <c r="I219" s="1"/>
    </row>
    <row r="220" spans="1:9" ht="15.75" customHeight="1" x14ac:dyDescent="0.25">
      <c r="A220" s="1"/>
      <c r="B220" s="1"/>
      <c r="C220" s="1"/>
      <c r="D220" s="1"/>
      <c r="E220" s="1"/>
      <c r="F220" s="1"/>
      <c r="G220" s="1"/>
      <c r="H220" s="1"/>
      <c r="I220" s="1"/>
    </row>
    <row r="221" spans="1:9" ht="15.75" customHeight="1" x14ac:dyDescent="0.25">
      <c r="A221" s="1"/>
      <c r="B221" s="1"/>
      <c r="C221" s="1"/>
      <c r="D221" s="1"/>
      <c r="E221" s="1"/>
      <c r="F221" s="1"/>
      <c r="G221" s="1"/>
      <c r="H221" s="1"/>
      <c r="I221" s="1"/>
    </row>
    <row r="222" spans="1:9" ht="15.75" customHeight="1" x14ac:dyDescent="0.25">
      <c r="A222" s="1"/>
      <c r="B222" s="1"/>
      <c r="C222" s="1"/>
      <c r="D222" s="1"/>
      <c r="E222" s="1"/>
      <c r="F222" s="1"/>
      <c r="G222" s="1"/>
      <c r="H222" s="1"/>
      <c r="I222" s="1"/>
    </row>
    <row r="223" spans="1:9" ht="15.75" customHeight="1" x14ac:dyDescent="0.25">
      <c r="A223" s="1"/>
      <c r="B223" s="1"/>
      <c r="C223" s="1"/>
      <c r="D223" s="1"/>
      <c r="E223" s="1"/>
      <c r="F223" s="1"/>
      <c r="G223" s="1"/>
      <c r="H223" s="1"/>
      <c r="I223" s="1"/>
    </row>
    <row r="224" spans="1:9" ht="15.75" customHeight="1" x14ac:dyDescent="0.25">
      <c r="A224" s="1"/>
      <c r="B224" s="1"/>
      <c r="C224" s="1"/>
      <c r="D224" s="1"/>
      <c r="E224" s="1"/>
      <c r="F224" s="1"/>
      <c r="G224" s="1"/>
      <c r="H224" s="1"/>
      <c r="I224" s="1"/>
    </row>
    <row r="225" spans="1:9" ht="15.75" customHeight="1" x14ac:dyDescent="0.25">
      <c r="A225" s="1"/>
      <c r="B225" s="1"/>
      <c r="C225" s="1"/>
      <c r="D225" s="1"/>
      <c r="E225" s="1"/>
      <c r="F225" s="1"/>
      <c r="G225" s="1"/>
      <c r="H225" s="1"/>
      <c r="I225" s="1"/>
    </row>
    <row r="226" spans="1:9" ht="15.75" customHeight="1" x14ac:dyDescent="0.25">
      <c r="A226" s="1"/>
      <c r="B226" s="1"/>
      <c r="C226" s="1"/>
      <c r="D226" s="1"/>
      <c r="E226" s="1"/>
      <c r="F226" s="1"/>
      <c r="G226" s="1"/>
      <c r="H226" s="1"/>
      <c r="I226" s="1"/>
    </row>
    <row r="227" spans="1:9" ht="15.75" customHeight="1" x14ac:dyDescent="0.25"/>
    <row r="228" spans="1:9" ht="15.75" customHeight="1" x14ac:dyDescent="0.25"/>
    <row r="229" spans="1:9" ht="15.75" customHeight="1" x14ac:dyDescent="0.25"/>
    <row r="230" spans="1:9" ht="15.75" customHeight="1" x14ac:dyDescent="0.25"/>
    <row r="231" spans="1:9" ht="15.75" customHeight="1" x14ac:dyDescent="0.25"/>
    <row r="232" spans="1:9" ht="15.75" customHeight="1" x14ac:dyDescent="0.25"/>
    <row r="233" spans="1:9" ht="15.75" customHeight="1" x14ac:dyDescent="0.25"/>
    <row r="234" spans="1:9" ht="15.75" customHeight="1" x14ac:dyDescent="0.25"/>
    <row r="235" spans="1:9" ht="15.75" customHeight="1" x14ac:dyDescent="0.25"/>
    <row r="236" spans="1:9" ht="15.75" customHeight="1" x14ac:dyDescent="0.25"/>
    <row r="237" spans="1:9" ht="15.75" customHeight="1" x14ac:dyDescent="0.25"/>
    <row r="238" spans="1:9" ht="15.75" customHeight="1" x14ac:dyDescent="0.25"/>
    <row r="239" spans="1:9" ht="15.75" customHeight="1" x14ac:dyDescent="0.25"/>
    <row r="240" spans="1: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sheetData>
  <mergeCells count="20">
    <mergeCell ref="A18:A21"/>
    <mergeCell ref="B18:B21"/>
    <mergeCell ref="C18:C21"/>
    <mergeCell ref="D18:D21"/>
    <mergeCell ref="D14:D17"/>
    <mergeCell ref="D10:D13"/>
    <mergeCell ref="C10:C13"/>
    <mergeCell ref="C14:C17"/>
    <mergeCell ref="B14:B17"/>
    <mergeCell ref="B10:B13"/>
    <mergeCell ref="A2:A5"/>
    <mergeCell ref="A6:A9"/>
    <mergeCell ref="A10:A13"/>
    <mergeCell ref="A14:A17"/>
    <mergeCell ref="D6:D9"/>
    <mergeCell ref="D2:D5"/>
    <mergeCell ref="C6:C9"/>
    <mergeCell ref="B6:B9"/>
    <mergeCell ref="C2:C5"/>
    <mergeCell ref="B2:B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T1000"/>
  <sheetViews>
    <sheetView workbookViewId="0">
      <selection activeCell="A8" sqref="A8"/>
    </sheetView>
  </sheetViews>
  <sheetFormatPr baseColWidth="10" defaultColWidth="14.42578125" defaultRowHeight="15" customHeight="1" x14ac:dyDescent="0.25"/>
  <cols>
    <col min="1" max="1" width="10" customWidth="1"/>
    <col min="2" max="2" width="49.5703125" customWidth="1"/>
    <col min="3" max="26" width="2.42578125" customWidth="1"/>
    <col min="27" max="32" width="2.5703125" customWidth="1"/>
    <col min="33" max="34" width="2.28515625" customWidth="1"/>
    <col min="35" max="36" width="2.42578125" customWidth="1"/>
    <col min="37" max="42" width="2.5703125" customWidth="1"/>
    <col min="43" max="48" width="2.7109375" customWidth="1"/>
    <col min="49" max="60" width="2.42578125" customWidth="1"/>
    <col min="61" max="64" width="3.140625" customWidth="1"/>
    <col min="65" max="65" width="2.42578125" customWidth="1"/>
    <col min="66" max="73" width="3.140625" customWidth="1"/>
    <col min="74" max="74" width="2.85546875" customWidth="1"/>
    <col min="75" max="78" width="3.140625" customWidth="1"/>
    <col min="79" max="84" width="2.7109375" customWidth="1"/>
    <col min="85" max="90" width="2.85546875" customWidth="1"/>
    <col min="91" max="98" width="3.140625" customWidth="1"/>
  </cols>
  <sheetData>
    <row r="1" spans="1:98" ht="16.5" customHeight="1" x14ac:dyDescent="0.25">
      <c r="A1" s="1"/>
      <c r="B1" s="13" t="s">
        <v>156</v>
      </c>
      <c r="C1" s="97" t="s">
        <v>157</v>
      </c>
      <c r="D1" s="77"/>
      <c r="E1" s="77"/>
      <c r="F1" s="77"/>
      <c r="G1" s="77"/>
      <c r="H1" s="77"/>
      <c r="I1" s="77"/>
      <c r="J1" s="77"/>
      <c r="K1" s="77"/>
      <c r="L1" s="77"/>
      <c r="M1" s="77"/>
      <c r="N1" s="77"/>
      <c r="O1" s="77"/>
      <c r="P1" s="77"/>
      <c r="Q1" s="77"/>
      <c r="R1" s="77"/>
      <c r="S1" s="77"/>
      <c r="T1" s="77"/>
      <c r="U1" s="77"/>
      <c r="V1" s="77"/>
      <c r="W1" s="77"/>
      <c r="X1" s="77"/>
      <c r="Y1" s="77"/>
      <c r="Z1" s="77"/>
      <c r="AA1" s="77"/>
      <c r="AB1" s="77"/>
      <c r="AC1" s="53"/>
      <c r="AD1" s="53"/>
      <c r="AE1" s="115" t="s">
        <v>158</v>
      </c>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7"/>
      <c r="BW1" s="118" t="s">
        <v>159</v>
      </c>
      <c r="BX1" s="77"/>
      <c r="BY1" s="77"/>
      <c r="BZ1" s="77"/>
      <c r="CA1" s="77"/>
      <c r="CB1" s="77"/>
      <c r="CC1" s="77"/>
      <c r="CD1" s="77"/>
      <c r="CE1" s="77"/>
      <c r="CF1" s="77"/>
      <c r="CG1" s="77"/>
      <c r="CH1" s="77"/>
      <c r="CI1" s="77"/>
      <c r="CJ1" s="77"/>
      <c r="CK1" s="77"/>
      <c r="CL1" s="77"/>
      <c r="CM1" s="77"/>
      <c r="CN1" s="77"/>
      <c r="CO1" s="77"/>
      <c r="CP1" s="77"/>
      <c r="CQ1" s="77"/>
      <c r="CR1" s="77"/>
      <c r="CS1" s="77"/>
      <c r="CT1" s="77"/>
    </row>
    <row r="2" spans="1:98" ht="16.5" customHeight="1" x14ac:dyDescent="0.25">
      <c r="A2" s="1"/>
      <c r="B2" s="38" t="s">
        <v>161</v>
      </c>
      <c r="C2" s="114">
        <v>-1</v>
      </c>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3"/>
      <c r="BW2" s="114">
        <v>1</v>
      </c>
      <c r="BX2" s="112"/>
      <c r="BY2" s="112"/>
      <c r="BZ2" s="112"/>
      <c r="CA2" s="112"/>
      <c r="CB2" s="112"/>
      <c r="CC2" s="112"/>
      <c r="CD2" s="112"/>
      <c r="CE2" s="112"/>
      <c r="CF2" s="112"/>
      <c r="CG2" s="112"/>
      <c r="CH2" s="112"/>
      <c r="CI2" s="112"/>
      <c r="CJ2" s="112"/>
      <c r="CK2" s="112"/>
      <c r="CL2" s="112"/>
      <c r="CM2" s="112"/>
      <c r="CN2" s="112"/>
      <c r="CO2" s="112"/>
      <c r="CP2" s="112"/>
      <c r="CQ2" s="112"/>
      <c r="CR2" s="112"/>
      <c r="CS2" s="112"/>
      <c r="CT2" s="112"/>
    </row>
    <row r="3" spans="1:98" ht="15.75" customHeight="1" x14ac:dyDescent="0.25">
      <c r="A3" s="1"/>
      <c r="B3" s="38" t="s">
        <v>164</v>
      </c>
      <c r="C3" s="111">
        <v>1</v>
      </c>
      <c r="D3" s="112"/>
      <c r="E3" s="112"/>
      <c r="F3" s="112"/>
      <c r="G3" s="112"/>
      <c r="H3" s="113"/>
      <c r="I3" s="111">
        <v>2</v>
      </c>
      <c r="J3" s="112"/>
      <c r="K3" s="112"/>
      <c r="L3" s="112"/>
      <c r="M3" s="112"/>
      <c r="N3" s="113"/>
      <c r="O3" s="111">
        <v>3</v>
      </c>
      <c r="P3" s="112"/>
      <c r="Q3" s="112"/>
      <c r="R3" s="112"/>
      <c r="S3" s="112"/>
      <c r="T3" s="113"/>
      <c r="U3" s="111">
        <v>4</v>
      </c>
      <c r="V3" s="112"/>
      <c r="W3" s="112"/>
      <c r="X3" s="112"/>
      <c r="Y3" s="112"/>
      <c r="Z3" s="113"/>
      <c r="AA3" s="111">
        <v>5</v>
      </c>
      <c r="AB3" s="112"/>
      <c r="AC3" s="112"/>
      <c r="AD3" s="112"/>
      <c r="AE3" s="112"/>
      <c r="AF3" s="113"/>
      <c r="AG3" s="111">
        <v>6</v>
      </c>
      <c r="AH3" s="112"/>
      <c r="AI3" s="112"/>
      <c r="AJ3" s="112"/>
      <c r="AK3" s="112"/>
      <c r="AL3" s="113"/>
      <c r="AM3" s="111">
        <v>7</v>
      </c>
      <c r="AN3" s="112"/>
      <c r="AO3" s="112"/>
      <c r="AP3" s="112"/>
      <c r="AQ3" s="112"/>
      <c r="AR3" s="113"/>
      <c r="AS3" s="111">
        <v>8</v>
      </c>
      <c r="AT3" s="112"/>
      <c r="AU3" s="112"/>
      <c r="AV3" s="112"/>
      <c r="AW3" s="112"/>
      <c r="AX3" s="113"/>
      <c r="AY3" s="111">
        <v>9</v>
      </c>
      <c r="AZ3" s="112"/>
      <c r="BA3" s="112"/>
      <c r="BB3" s="112"/>
      <c r="BC3" s="112"/>
      <c r="BD3" s="113"/>
      <c r="BE3" s="111">
        <v>10</v>
      </c>
      <c r="BF3" s="112"/>
      <c r="BG3" s="112"/>
      <c r="BH3" s="112"/>
      <c r="BI3" s="112"/>
      <c r="BJ3" s="113"/>
      <c r="BK3" s="111">
        <v>11</v>
      </c>
      <c r="BL3" s="112"/>
      <c r="BM3" s="112"/>
      <c r="BN3" s="112"/>
      <c r="BO3" s="112"/>
      <c r="BP3" s="113"/>
      <c r="BQ3" s="111">
        <v>12</v>
      </c>
      <c r="BR3" s="112"/>
      <c r="BS3" s="112"/>
      <c r="BT3" s="112"/>
      <c r="BU3" s="112"/>
      <c r="BV3" s="113"/>
      <c r="BW3" s="111">
        <v>1</v>
      </c>
      <c r="BX3" s="112"/>
      <c r="BY3" s="112"/>
      <c r="BZ3" s="112"/>
      <c r="CA3" s="112"/>
      <c r="CB3" s="113"/>
      <c r="CC3" s="111">
        <v>2</v>
      </c>
      <c r="CD3" s="112"/>
      <c r="CE3" s="112"/>
      <c r="CF3" s="112"/>
      <c r="CG3" s="112"/>
      <c r="CH3" s="113"/>
      <c r="CI3" s="111">
        <v>3</v>
      </c>
      <c r="CJ3" s="112"/>
      <c r="CK3" s="112"/>
      <c r="CL3" s="112"/>
      <c r="CM3" s="112"/>
      <c r="CN3" s="113"/>
      <c r="CO3" s="111">
        <v>4</v>
      </c>
      <c r="CP3" s="112"/>
      <c r="CQ3" s="112"/>
      <c r="CR3" s="112"/>
      <c r="CS3" s="112"/>
      <c r="CT3" s="113"/>
    </row>
    <row r="4" spans="1:98" x14ac:dyDescent="0.25">
      <c r="A4" s="1" t="s">
        <v>165</v>
      </c>
      <c r="B4" s="1" t="s">
        <v>166</v>
      </c>
      <c r="C4" s="1"/>
      <c r="D4" s="1"/>
      <c r="E4" s="74"/>
      <c r="F4" s="74"/>
      <c r="G4" s="74"/>
      <c r="H4" s="74"/>
      <c r="I4" s="74"/>
      <c r="J4" s="74"/>
      <c r="K4" s="74"/>
      <c r="L4" s="74"/>
      <c r="M4" s="74"/>
      <c r="N4" s="74"/>
      <c r="O4" s="74"/>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row>
    <row r="5" spans="1:98" x14ac:dyDescent="0.25">
      <c r="A5" s="1" t="s">
        <v>167</v>
      </c>
      <c r="B5" s="1" t="s">
        <v>168</v>
      </c>
      <c r="C5" s="1"/>
      <c r="D5" s="1"/>
      <c r="E5" s="1"/>
      <c r="F5" s="1"/>
      <c r="G5" s="1"/>
      <c r="H5" s="1"/>
      <c r="I5" s="1"/>
      <c r="J5" s="1"/>
      <c r="K5" s="1"/>
      <c r="L5" s="1"/>
      <c r="M5" s="1"/>
      <c r="N5" s="1"/>
      <c r="O5" s="1"/>
      <c r="P5" s="74"/>
      <c r="Q5" s="74"/>
      <c r="R5" s="74"/>
      <c r="S5" s="74"/>
      <c r="T5" s="74"/>
      <c r="U5" s="74"/>
      <c r="V5" s="74"/>
      <c r="W5" s="74"/>
      <c r="X5" s="74"/>
      <c r="Y5" s="74"/>
      <c r="Z5" s="74"/>
      <c r="AA5" s="74"/>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row>
    <row r="6" spans="1:98" x14ac:dyDescent="0.25">
      <c r="A6" s="1" t="s">
        <v>169</v>
      </c>
      <c r="B6" s="1" t="s">
        <v>170</v>
      </c>
      <c r="C6" s="1"/>
      <c r="D6" s="1"/>
      <c r="E6" s="1"/>
      <c r="F6" s="1"/>
      <c r="G6" s="1"/>
      <c r="H6" s="1"/>
      <c r="I6" s="1"/>
      <c r="J6" s="1"/>
      <c r="K6" s="1"/>
      <c r="L6" s="1"/>
      <c r="M6" s="1"/>
      <c r="N6" s="1"/>
      <c r="O6" s="1"/>
      <c r="P6" s="1"/>
      <c r="Q6" s="1"/>
      <c r="R6" s="1"/>
      <c r="S6" s="1"/>
      <c r="T6" s="1"/>
      <c r="U6" s="1"/>
      <c r="V6" s="1"/>
      <c r="W6" s="1"/>
      <c r="X6" s="1"/>
      <c r="Y6" s="1"/>
      <c r="Z6" s="1"/>
      <c r="AA6" s="1"/>
      <c r="AB6" s="1"/>
      <c r="AC6" s="1"/>
      <c r="AD6" s="1"/>
      <c r="AE6" s="75"/>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row>
    <row r="7" spans="1:98" x14ac:dyDescent="0.25">
      <c r="A7" s="1" t="s">
        <v>171</v>
      </c>
      <c r="B7" s="1" t="s">
        <v>172</v>
      </c>
      <c r="C7" s="1"/>
      <c r="D7" s="1"/>
      <c r="E7" s="1"/>
      <c r="F7" s="1"/>
      <c r="G7" s="1"/>
      <c r="H7" s="1"/>
      <c r="I7" s="1"/>
      <c r="J7" s="1"/>
      <c r="K7" s="1"/>
      <c r="L7" s="1"/>
      <c r="M7" s="1"/>
      <c r="N7" s="1"/>
      <c r="O7" s="1"/>
      <c r="P7" s="1"/>
      <c r="Q7" s="1"/>
      <c r="R7" s="1"/>
      <c r="S7" s="1"/>
      <c r="T7" s="1"/>
      <c r="U7" s="1"/>
      <c r="V7" s="1"/>
      <c r="W7" s="1"/>
      <c r="X7" s="1"/>
      <c r="Y7" s="1"/>
      <c r="Z7" s="1"/>
      <c r="AA7" s="1"/>
      <c r="AB7" s="1"/>
      <c r="AC7" s="1"/>
      <c r="AD7" s="1"/>
      <c r="AE7" s="74"/>
      <c r="AF7" s="74"/>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row>
    <row r="8" spans="1:98" x14ac:dyDescent="0.25">
      <c r="A8" s="1" t="s">
        <v>173</v>
      </c>
      <c r="B8" s="1" t="s">
        <v>174</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74"/>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row>
    <row r="9" spans="1:98" x14ac:dyDescent="0.25">
      <c r="A9" s="1" t="s">
        <v>171</v>
      </c>
      <c r="B9" s="1" t="s">
        <v>175</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74"/>
      <c r="AH9" s="74"/>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row>
    <row r="10" spans="1:98" x14ac:dyDescent="0.25">
      <c r="A10" s="1" t="s">
        <v>165</v>
      </c>
      <c r="B10" s="1" t="s">
        <v>176</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74"/>
      <c r="AH10" s="74"/>
      <c r="AI10" s="74"/>
      <c r="AJ10" s="74"/>
      <c r="AK10" s="74"/>
      <c r="AL10" s="74"/>
      <c r="AM10" s="74"/>
      <c r="AN10" s="74"/>
      <c r="AO10" s="74"/>
      <c r="AP10" s="74"/>
      <c r="AQ10" s="74"/>
      <c r="AR10" s="74"/>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row>
    <row r="11" spans="1:98" x14ac:dyDescent="0.25">
      <c r="A11" s="1" t="s">
        <v>177</v>
      </c>
      <c r="B11" s="1" t="s">
        <v>178</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1"/>
      <c r="BX11" s="1"/>
      <c r="BY11" s="1"/>
      <c r="BZ11" s="1"/>
      <c r="CA11" s="1"/>
      <c r="CB11" s="1"/>
      <c r="CC11" s="1"/>
      <c r="CD11" s="1"/>
      <c r="CE11" s="1"/>
      <c r="CF11" s="1"/>
      <c r="CG11" s="1"/>
      <c r="CH11" s="1"/>
      <c r="CI11" s="1"/>
      <c r="CJ11" s="1"/>
      <c r="CK11" s="1"/>
      <c r="CL11" s="1"/>
      <c r="CM11" s="1"/>
      <c r="CN11" s="1"/>
      <c r="CO11" s="1"/>
      <c r="CP11" s="1"/>
      <c r="CQ11" s="1"/>
      <c r="CR11" s="1"/>
      <c r="CS11" s="1"/>
      <c r="CT11" s="1"/>
    </row>
    <row r="12" spans="1:98" x14ac:dyDescent="0.25">
      <c r="A12" s="1" t="s">
        <v>179</v>
      </c>
      <c r="B12" s="1" t="s">
        <v>180</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74"/>
      <c r="AZ12" s="74"/>
      <c r="BA12" s="74"/>
      <c r="BB12" s="74"/>
      <c r="BC12" s="74"/>
      <c r="BD12" s="74"/>
      <c r="BE12" s="74"/>
      <c r="BF12" s="74"/>
      <c r="BG12" s="74"/>
      <c r="BH12" s="74"/>
      <c r="BI12" s="74"/>
      <c r="BJ12" s="74"/>
      <c r="BK12" s="74"/>
      <c r="BL12" s="74"/>
      <c r="BM12" s="74"/>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row>
    <row r="13" spans="1:98" x14ac:dyDescent="0.25">
      <c r="A13" s="1" t="s">
        <v>181</v>
      </c>
      <c r="B13" s="1" t="s">
        <v>182</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74"/>
      <c r="BO13" s="74"/>
      <c r="BP13" s="74"/>
      <c r="BQ13" s="74"/>
      <c r="BR13" s="74"/>
      <c r="BS13" s="74"/>
      <c r="BT13" s="74"/>
      <c r="BU13" s="74"/>
      <c r="BV13" s="74"/>
      <c r="BW13" s="1"/>
      <c r="BX13" s="1"/>
      <c r="BY13" s="1"/>
      <c r="BZ13" s="1"/>
      <c r="CA13" s="1"/>
      <c r="CB13" s="1"/>
      <c r="CC13" s="1"/>
      <c r="CD13" s="1"/>
      <c r="CE13" s="1"/>
      <c r="CF13" s="1"/>
      <c r="CG13" s="1"/>
      <c r="CH13" s="1"/>
      <c r="CI13" s="1"/>
      <c r="CJ13" s="1"/>
      <c r="CK13" s="1"/>
      <c r="CL13" s="1"/>
      <c r="CM13" s="1"/>
      <c r="CN13" s="1"/>
      <c r="CO13" s="1"/>
      <c r="CP13" s="1"/>
      <c r="CQ13" s="1"/>
      <c r="CR13" s="1"/>
      <c r="CS13" s="1"/>
      <c r="CT13" s="1"/>
    </row>
    <row r="14" spans="1:98" x14ac:dyDescent="0.25">
      <c r="A14" s="1" t="s">
        <v>183</v>
      </c>
      <c r="B14" s="1" t="s">
        <v>184</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74"/>
      <c r="BT14" s="74"/>
      <c r="BU14" s="74"/>
      <c r="BV14" s="74"/>
      <c r="BW14" s="1"/>
      <c r="BX14" s="1"/>
      <c r="BY14" s="1"/>
      <c r="BZ14" s="1"/>
      <c r="CA14" s="1"/>
      <c r="CB14" s="1"/>
      <c r="CC14" s="1"/>
      <c r="CD14" s="1"/>
      <c r="CE14" s="1"/>
      <c r="CF14" s="1"/>
      <c r="CG14" s="1"/>
      <c r="CH14" s="1"/>
      <c r="CI14" s="1"/>
      <c r="CJ14" s="1"/>
      <c r="CK14" s="1"/>
      <c r="CL14" s="1"/>
      <c r="CM14" s="1"/>
      <c r="CN14" s="1"/>
      <c r="CO14" s="1"/>
      <c r="CP14" s="1"/>
      <c r="CQ14" s="1"/>
      <c r="CR14" s="1"/>
      <c r="CS14" s="1"/>
      <c r="CT14" s="1"/>
    </row>
    <row r="15" spans="1:98" x14ac:dyDescent="0.25">
      <c r="A15" s="1" t="s">
        <v>185</v>
      </c>
      <c r="B15" s="1" t="s">
        <v>186</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74"/>
      <c r="BW15" s="1"/>
      <c r="BX15" s="1"/>
      <c r="BY15" s="1"/>
      <c r="BZ15" s="1"/>
      <c r="CA15" s="1"/>
      <c r="CB15" s="1"/>
      <c r="CC15" s="1"/>
      <c r="CD15" s="1"/>
      <c r="CE15" s="1"/>
      <c r="CF15" s="1"/>
      <c r="CG15" s="1"/>
      <c r="CH15" s="1"/>
      <c r="CI15" s="1"/>
      <c r="CJ15" s="1"/>
      <c r="CK15" s="1"/>
      <c r="CL15" s="1"/>
      <c r="CM15" s="1"/>
      <c r="CN15" s="1"/>
      <c r="CO15" s="1"/>
      <c r="CP15" s="1"/>
      <c r="CQ15" s="1"/>
      <c r="CR15" s="1"/>
      <c r="CS15" s="1"/>
      <c r="CT15" s="1"/>
    </row>
    <row r="16" spans="1:98" x14ac:dyDescent="0.25">
      <c r="A16" s="1" t="s">
        <v>173</v>
      </c>
      <c r="B16" s="1" t="s">
        <v>187</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74"/>
      <c r="BW16" s="1"/>
      <c r="BX16" s="1"/>
      <c r="BY16" s="1"/>
      <c r="BZ16" s="1"/>
      <c r="CA16" s="1"/>
      <c r="CB16" s="1"/>
      <c r="CC16" s="1"/>
      <c r="CD16" s="1"/>
      <c r="CE16" s="1"/>
      <c r="CF16" s="1"/>
      <c r="CG16" s="1"/>
      <c r="CH16" s="1"/>
      <c r="CI16" s="1"/>
      <c r="CJ16" s="1"/>
      <c r="CK16" s="1"/>
      <c r="CL16" s="1"/>
      <c r="CM16" s="1"/>
      <c r="CN16" s="1"/>
      <c r="CO16" s="1"/>
      <c r="CP16" s="1"/>
      <c r="CQ16" s="1"/>
      <c r="CR16" s="1"/>
      <c r="CS16" s="1"/>
      <c r="CT16" s="1"/>
    </row>
    <row r="17" spans="1:98" x14ac:dyDescent="0.25">
      <c r="A17" s="1" t="s">
        <v>188</v>
      </c>
      <c r="B17" s="1" t="s">
        <v>189</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75"/>
      <c r="BX17" s="1"/>
      <c r="BY17" s="1"/>
      <c r="BZ17" s="1"/>
      <c r="CA17" s="1"/>
      <c r="CB17" s="1"/>
      <c r="CC17" s="1"/>
      <c r="CD17" s="1"/>
      <c r="CE17" s="1"/>
      <c r="CF17" s="1"/>
      <c r="CG17" s="1"/>
      <c r="CH17" s="1"/>
      <c r="CI17" s="1"/>
      <c r="CJ17" s="1"/>
      <c r="CK17" s="1"/>
      <c r="CL17" s="1"/>
      <c r="CM17" s="1"/>
      <c r="CN17" s="1"/>
      <c r="CO17" s="1"/>
      <c r="CP17" s="1"/>
      <c r="CQ17" s="1"/>
      <c r="CR17" s="1"/>
      <c r="CS17" s="1"/>
      <c r="CT17" s="1"/>
    </row>
    <row r="18" spans="1:98" x14ac:dyDescent="0.25">
      <c r="A18" s="1" t="s">
        <v>190</v>
      </c>
      <c r="B18" s="1" t="s">
        <v>191</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row>
    <row r="19" spans="1:98"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row>
    <row r="20" spans="1:9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row>
    <row r="21" spans="1:98"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row>
    <row r="22" spans="1:98"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row>
    <row r="23" spans="1:98"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row>
    <row r="24" spans="1:98"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row>
    <row r="25" spans="1:98"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row>
    <row r="26" spans="1:98"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row>
    <row r="27" spans="1:98"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row>
    <row r="28" spans="1:98"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row>
    <row r="29" spans="1:98"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row>
    <row r="30" spans="1:98"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row>
    <row r="31" spans="1:98"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row>
    <row r="32" spans="1:98"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row>
    <row r="33" spans="1:98"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row>
    <row r="34" spans="1:98"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row>
    <row r="35" spans="1:98"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row>
    <row r="36" spans="1:98"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row>
    <row r="37" spans="1:98"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row>
    <row r="38" spans="1:98"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row>
    <row r="39" spans="1:98"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row>
    <row r="40" spans="1:98"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row>
    <row r="41" spans="1:98"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row>
    <row r="42" spans="1:98"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row>
    <row r="43" spans="1:98"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row>
    <row r="44" spans="1:98"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row>
    <row r="45" spans="1:98"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row>
    <row r="46" spans="1:98"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row>
    <row r="47" spans="1:98"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row>
    <row r="48" spans="1:98"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row>
    <row r="49" spans="1:98"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row>
    <row r="50" spans="1:98"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row>
    <row r="51" spans="1:98"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row>
    <row r="52" spans="1:98"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row>
    <row r="53" spans="1:98"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row>
    <row r="54" spans="1:98"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row>
    <row r="55" spans="1:98"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row>
    <row r="56" spans="1:98"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row>
    <row r="57" spans="1:98"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row>
    <row r="58" spans="1:98"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row>
    <row r="59" spans="1:98"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row>
    <row r="60" spans="1:98"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row>
    <row r="61" spans="1:98"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row>
    <row r="62" spans="1:98"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row>
    <row r="63" spans="1:98"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row>
    <row r="64" spans="1:98"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row>
    <row r="65" spans="1:98"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row>
    <row r="66" spans="1:98"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row>
    <row r="67" spans="1:98"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row>
    <row r="68" spans="1:98"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row>
    <row r="69" spans="1:98"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row>
    <row r="70" spans="1:98"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row>
    <row r="71" spans="1:98"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row>
    <row r="72" spans="1:98"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row>
    <row r="73" spans="1:98"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row>
    <row r="74" spans="1:98"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row>
    <row r="75" spans="1:98"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row>
    <row r="76" spans="1:98"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row>
    <row r="77" spans="1:98"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row>
    <row r="78" spans="1:98"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row>
    <row r="79" spans="1:98"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row>
    <row r="80" spans="1:98"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row>
    <row r="81" spans="1:98"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row>
    <row r="82" spans="1:98"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row>
    <row r="83" spans="1:98"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row>
    <row r="84" spans="1:98"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row>
    <row r="85" spans="1:98"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row>
    <row r="86" spans="1:98"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row>
    <row r="87" spans="1:98"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row>
    <row r="88" spans="1:98"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row>
    <row r="89" spans="1:98"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row>
    <row r="90" spans="1:98"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row>
    <row r="91" spans="1:98"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row>
    <row r="92" spans="1:98"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row>
    <row r="93" spans="1:98"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row>
    <row r="94" spans="1:98"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row>
    <row r="95" spans="1:98"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row>
    <row r="96" spans="1:98"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row>
    <row r="97" spans="1:98"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row>
    <row r="98" spans="1:98"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row>
    <row r="99" spans="1:98"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row>
    <row r="100" spans="1:98"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row>
    <row r="101" spans="1:98"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row>
    <row r="102" spans="1:98"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row>
    <row r="103" spans="1:98"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row>
    <row r="104" spans="1:98"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row>
    <row r="105" spans="1:98"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row>
    <row r="106" spans="1:98"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row>
    <row r="107" spans="1:98"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row>
    <row r="108" spans="1:98"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row>
    <row r="109" spans="1:98"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row>
    <row r="110" spans="1:98"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row>
    <row r="111" spans="1:98"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row>
    <row r="112" spans="1:98"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row>
    <row r="113" spans="1:98"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row>
    <row r="114" spans="1:98"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row>
    <row r="115" spans="1:98"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row>
    <row r="116" spans="1:98"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row>
    <row r="117" spans="1:98"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row>
    <row r="118" spans="1:98"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row>
    <row r="119" spans="1:98"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row>
    <row r="120" spans="1:98"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row>
    <row r="121" spans="1:98"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row>
    <row r="122" spans="1:98"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row>
    <row r="123" spans="1:98"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row>
    <row r="124" spans="1:98"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row>
    <row r="125" spans="1:98"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row>
    <row r="126" spans="1:98"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row>
    <row r="127" spans="1:98"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row>
    <row r="128" spans="1:98"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row>
    <row r="129" spans="1:98"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row>
    <row r="130" spans="1:98"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row>
    <row r="131" spans="1:98"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row>
    <row r="132" spans="1:98"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row>
    <row r="133" spans="1:98"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row>
    <row r="134" spans="1:98"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row>
    <row r="135" spans="1:98"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row>
    <row r="136" spans="1:98"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row>
    <row r="137" spans="1:98"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row>
    <row r="138" spans="1:98"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row>
    <row r="139" spans="1:98"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row>
    <row r="140" spans="1:98"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row>
    <row r="141" spans="1:98"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row>
    <row r="142" spans="1:98"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row>
    <row r="143" spans="1:98"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row>
    <row r="144" spans="1:98"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row>
    <row r="145" spans="1:98"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row>
    <row r="146" spans="1:98"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row>
    <row r="147" spans="1:98"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row>
    <row r="148" spans="1:98"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row>
    <row r="149" spans="1:98"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row>
    <row r="150" spans="1:98"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row>
    <row r="152" spans="1:98"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row>
    <row r="153" spans="1:98"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row>
    <row r="154" spans="1:98"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row>
    <row r="155" spans="1:98"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row>
    <row r="156" spans="1:98"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row>
    <row r="157" spans="1:98"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row>
    <row r="158" spans="1:98"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row>
    <row r="159" spans="1:98"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row>
    <row r="160" spans="1:98"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row>
    <row r="161" spans="1:98"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row>
    <row r="162" spans="1:98"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row>
    <row r="163" spans="1:98"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row>
    <row r="164" spans="1:98"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row>
    <row r="165" spans="1:98"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row>
    <row r="166" spans="1:98"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row>
    <row r="167" spans="1:98"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row>
    <row r="168" spans="1:98"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row>
    <row r="169" spans="1:98"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row>
    <row r="170" spans="1:98"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row>
    <row r="171" spans="1:98"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row>
    <row r="172" spans="1:98"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row>
    <row r="173" spans="1:98"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row>
    <row r="174" spans="1:98"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row>
    <row r="175" spans="1:98"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row>
    <row r="176" spans="1:98"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row>
    <row r="177" spans="1:98"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row>
    <row r="178" spans="1:98"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row>
    <row r="179" spans="1:98"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row>
    <row r="180" spans="1:98"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row>
    <row r="181" spans="1:98"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row>
    <row r="182" spans="1:98"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row>
    <row r="183" spans="1:98"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row>
    <row r="184" spans="1:98"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row>
    <row r="185" spans="1:98"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row>
    <row r="186" spans="1:98"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row>
    <row r="187" spans="1:98"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row>
    <row r="188" spans="1:98"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row>
    <row r="189" spans="1:98"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row>
    <row r="190" spans="1:98"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row>
    <row r="191" spans="1:98"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row>
    <row r="192" spans="1:98"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row>
    <row r="193" spans="1:98"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row>
    <row r="194" spans="1:98"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row>
    <row r="195" spans="1:98"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row>
    <row r="196" spans="1:98"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row>
    <row r="197" spans="1:98"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row>
    <row r="198" spans="1:98"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row>
    <row r="199" spans="1:98"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row>
    <row r="200" spans="1:98"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row>
    <row r="201" spans="1:98"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row>
    <row r="202" spans="1:98"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row>
    <row r="203" spans="1:98"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row>
    <row r="204" spans="1:98"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row>
    <row r="205" spans="1:98"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row>
    <row r="206" spans="1:98"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row>
    <row r="207" spans="1:98"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row>
    <row r="208" spans="1:98"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row>
    <row r="209" spans="1:98"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row>
    <row r="210" spans="1:98"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row>
    <row r="211" spans="1:98"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row>
    <row r="212" spans="1:98"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row>
    <row r="213" spans="1:98"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row>
    <row r="214" spans="1:98"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row>
    <row r="215" spans="1:98"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row>
    <row r="216" spans="1:98"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row>
    <row r="217" spans="1:98"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row>
    <row r="218" spans="1:98"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row>
    <row r="219" spans="1:98"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row>
    <row r="220" spans="1:98"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row>
    <row r="221" spans="1:98" ht="15.75" customHeight="1" x14ac:dyDescent="0.25"/>
    <row r="222" spans="1:98" ht="15.75" customHeight="1" x14ac:dyDescent="0.25"/>
    <row r="223" spans="1:98" ht="15.75" customHeight="1" x14ac:dyDescent="0.25"/>
    <row r="224" spans="1:98"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1">
    <mergeCell ref="AE1:BV1"/>
    <mergeCell ref="BW1:CT1"/>
    <mergeCell ref="C1:AB1"/>
    <mergeCell ref="BQ3:BV3"/>
    <mergeCell ref="BK3:BP3"/>
    <mergeCell ref="BW3:CB3"/>
    <mergeCell ref="CO3:CT3"/>
    <mergeCell ref="O3:T3"/>
    <mergeCell ref="CC3:CH3"/>
    <mergeCell ref="CI3:CN3"/>
    <mergeCell ref="C2:BV2"/>
    <mergeCell ref="BW2:CT2"/>
    <mergeCell ref="AS3:AX3"/>
    <mergeCell ref="AY3:BD3"/>
    <mergeCell ref="BE3:BJ3"/>
    <mergeCell ref="U3:Z3"/>
    <mergeCell ref="AA3:AF3"/>
    <mergeCell ref="AG3:AL3"/>
    <mergeCell ref="AM3:AR3"/>
    <mergeCell ref="C3:H3"/>
    <mergeCell ref="I3:N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Ejercicios 1 - 2</vt:lpstr>
      <vt:lpstr>Capacidades teorica x máqui</vt:lpstr>
      <vt:lpstr>Ejercicio 3</vt:lpstr>
      <vt:lpstr>Ejercicio 4</vt:lpstr>
      <vt:lpstr>Ejercicio 5</vt:lpstr>
      <vt:lpstr>Ejercicio 6</vt:lpstr>
      <vt:lpstr>Ejercicio 7</vt:lpstr>
      <vt:lpstr>Ejercicio 8</vt:lpstr>
      <vt:lpstr>Ejercicio 9</vt:lpstr>
      <vt:lpstr>Ejercicio 10</vt:lpstr>
      <vt:lpstr>Ejercicio 11</vt:lpstr>
      <vt:lpstr>Cronograma de Ejecución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Usuario</cp:lastModifiedBy>
  <dcterms:modified xsi:type="dcterms:W3CDTF">2018-07-06T18:12:42Z</dcterms:modified>
</cp:coreProperties>
</file>